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9" activeTab="0"/>
  </bookViews>
  <sheets>
    <sheet name="TABELA  ELEMENTÓW " sheetId="1" r:id="rId1"/>
    <sheet name="KOSZT_1" sheetId="2" r:id="rId2"/>
    <sheet name="przedmiar" sheetId="3" r:id="rId3"/>
    <sheet name="Informacje" sheetId="4" r:id="rId4"/>
  </sheets>
  <definedNames/>
  <calcPr fullCalcOnLoad="1"/>
</workbook>
</file>

<file path=xl/sharedStrings.xml><?xml version="1.0" encoding="utf-8"?>
<sst xmlns="http://schemas.openxmlformats.org/spreadsheetml/2006/main" count="104" uniqueCount="62">
  <si>
    <t xml:space="preserve"> ROBOTY  PRZYGOTOWAWCZE   Kod CPV-45100000-8</t>
  </si>
  <si>
    <t>PODBUDOWY Kod CPV-45233000-9</t>
  </si>
  <si>
    <t>NAWIERZCHNIE  Kod CPV-45233000-9</t>
  </si>
  <si>
    <t>OZNAKOWANIE DRÓG I URZĄDZENIA BEZPIECZENSTWA RUCU Kod CPV-45233280-5</t>
  </si>
  <si>
    <t xml:space="preserve">RAZEM ( netto) </t>
  </si>
  <si>
    <t>PODATEK VAT 23 %</t>
  </si>
  <si>
    <t xml:space="preserve">RAZEM ELEMENTY KOSZTORYS (brutto) </t>
  </si>
  <si>
    <t xml:space="preserve">słownie </t>
  </si>
  <si>
    <t xml:space="preserve">KOSZTORYS INWESTORSKI  OPRACOWANY NA PODSTAWIE  PRZEDMIARU  ROBÓT 
PRZEBUDOWA  DROGI  POWIATOWEJ  nr 1279D  Bożeń - Wróblewo ETAP I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</si>
  <si>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</si>
  <si>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</si>
  <si>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</si>
  <si>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</si>
  <si>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</si>
  <si>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</si>
  <si>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</si>
  <si>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>D-01.01.01   ROBOTY  PRZYGOTOWAWCZE   Kod CPV-45100000-8</t>
  </si>
  <si>
    <t xml:space="preserve">Wizja w terenie 
Projekt </t>
  </si>
  <si>
    <t>Roboty pomiarowe przy tyczeniu dróg i kanalizacji w terenie równinnym. Obsługa geodezyjna zadania</t>
  </si>
  <si>
    <t>km</t>
  </si>
  <si>
    <t>Opracowanie operatu powykonawczego wraz z  wykonaniem mapy powykonawczej dla zadania.</t>
  </si>
  <si>
    <t>rycz</t>
  </si>
  <si>
    <t xml:space="preserve">RAZEM ROBOTY  PRZYGOTOWAWCZE </t>
  </si>
  <si>
    <t>D-01.01.01  ROBOTY  PRZYGOTOWAWCZE  - ROBOTY ROZBIORKOWE NAWIERZCHNI  I  ELEMNTÓW  SIECI Kod CPV-45100000-8</t>
  </si>
  <si>
    <t xml:space="preserve">Wykonanie pobocza gruntowego o gr. 10 cm i szerokości średniej 60 cm </t>
  </si>
  <si>
    <r>
      <t>m</t>
    </r>
    <r>
      <rPr>
        <vertAlign val="superscript"/>
        <sz val="14"/>
        <rFont val="Arial"/>
        <family val="2"/>
      </rPr>
      <t>2</t>
    </r>
  </si>
  <si>
    <r>
      <t>F=2189,25 m</t>
    </r>
    <r>
      <rPr>
        <u val="single"/>
        <vertAlign val="superscript"/>
        <sz val="12"/>
        <rFont val="Arial"/>
        <family val="2"/>
      </rPr>
      <t>2</t>
    </r>
  </si>
  <si>
    <t xml:space="preserve">RAZEM ROBOTY  PRZYGOTOWAWCZE  - ROBOTY ROZBIORKOWE NAWIERZCHNI  I  ELEMNTÓW  SIECI  </t>
  </si>
  <si>
    <t>D-04.01.01  PODBUDOWY Kod CPV-45233000-9</t>
  </si>
  <si>
    <t>Korytowanie wraz profilowaniem pod jezdnię w miejscu wymiany na gł. 25-28 cm z wywiezieniem materiału po korytowaniu na odległość do 15 km</t>
  </si>
  <si>
    <r>
      <t>F=(1839,00-50,00)*4,2+46*1,20=7569,00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 xml:space="preserve">powierzchnia jezdni
</t>
    </r>
    <r>
      <rPr>
        <sz val="12"/>
        <rFont val="Arial"/>
        <family val="2"/>
      </rPr>
      <t>F=134,50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zjazdy na drogi zewnętrzne</t>
    </r>
  </si>
  <si>
    <t xml:space="preserve">RAZEM PODBUDOWY </t>
  </si>
  <si>
    <t>D-04.02.01  PODBUDOWY Kod CPV-45233000-9</t>
  </si>
  <si>
    <r>
      <t xml:space="preserve">Wykonanie warstwy odsączającej, warstwa odsączająca - kruszywo Gf8 o gr. 10 cm - </t>
    </r>
    <r>
      <rPr>
        <b/>
        <i/>
        <sz val="12"/>
        <rFont val="Arial"/>
        <family val="2"/>
      </rPr>
      <t>pod jezdnie i drogi</t>
    </r>
  </si>
  <si>
    <r>
      <t>jezdnia:
F=(1839,00-50,00)*4,2+46*1,20=7569,00 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drogi
F=134,50 m</t>
    </r>
    <r>
      <rPr>
        <vertAlign val="superscript"/>
        <sz val="12"/>
        <rFont val="Arial"/>
        <family val="2"/>
      </rPr>
      <t>2</t>
    </r>
  </si>
  <si>
    <t>Wykonanie podbudowy tłuczniowej z kruszywa stabilizowanego mechanicznie frakcji 0/63 i gr. 20cm</t>
  </si>
  <si>
    <t>F=(1839,00-50,00)*4,2+46*1,20=7569,00 m2 - powierzchnia jezdni
F=134,50 m2 - zjazdy na drogi zewnętrzne</t>
  </si>
  <si>
    <t>RAZEM PODBUDOWY</t>
  </si>
  <si>
    <t>D-05.03.05 NAWIERZCHNIE  Kod CPV-45233000-9</t>
  </si>
  <si>
    <r>
      <t>Ułożenie warstwy ścieralnej z asfaltobetonu AC 16 S  wraz ze skropeniem w ilości do 0,8 kg/m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- o gr. 5 cm</t>
    </r>
  </si>
  <si>
    <r>
      <t>m</t>
    </r>
    <r>
      <rPr>
        <vertAlign val="superscript"/>
        <sz val="14"/>
        <color indexed="8"/>
        <rFont val="Arial"/>
        <family val="2"/>
      </rPr>
      <t>2</t>
    </r>
  </si>
  <si>
    <r>
      <t>F=4,00*1839,00=7356,00 m</t>
    </r>
    <r>
      <rPr>
        <vertAlign val="superscript"/>
        <sz val="12"/>
        <rFont val="Arial"/>
        <family val="2"/>
      </rPr>
      <t>2</t>
    </r>
  </si>
  <si>
    <r>
      <t>Skropienie i oczyszczenie nawierzchni F=7356,00  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 </t>
    </r>
  </si>
  <si>
    <t>RAZEM NAWIERZCHNIE</t>
  </si>
  <si>
    <t>D-05.03.05 OZNAKOWANIE DRÓG I URZĄDZENIA BEZPIECZENSTWA RUCU Kod CPV-45233280-5</t>
  </si>
  <si>
    <t>Bariery typu drogowego typu Sp.</t>
  </si>
  <si>
    <t>m</t>
  </si>
  <si>
    <t>l=4*12=48,00 m</t>
  </si>
  <si>
    <t xml:space="preserve">RAZEM  OZNAKOWANIE DRÓG I URZĄDZENIA BEZPIECZENSTWA RUCU </t>
  </si>
  <si>
    <t>Nazwa i adres :</t>
  </si>
  <si>
    <t>lokalizacja zadania</t>
  </si>
  <si>
    <t>działka nr 261 dr AM-001 obr. Bożeń</t>
  </si>
  <si>
    <t>działka nr 244 dr AM-001 obr. Bożeń</t>
  </si>
  <si>
    <t>działka nr 216 dr AM-001 obr. Bożeń</t>
  </si>
  <si>
    <t>działka nr 172 dr AM-001 obr. Bożeń</t>
  </si>
  <si>
    <t>działka nr 147 dr AM-001 obr. Bożeń</t>
  </si>
  <si>
    <t>Przedmiot inwestycji</t>
  </si>
  <si>
    <t>Przebudowa i remont drogi powiatowej nr 1279D
parametry techniczne drogi powiatowej
klasa drogi - Z
kategoria ruchu KR 2
szerokość jezdni - bez zmiany szerokości s = 4,00
pobocza oszerkości (L i P) - od 0,5 do 0,75 (w obmiarach 0,6)</t>
  </si>
  <si>
    <t>D-01.01.01  ROBOTY  PRZYGOTOWAWCZE  - ROBOTY ROZBIORKOWE NAWIERZCHNI  I  ELEMENTÓW  SIECI Kod CPV-45100000-8</t>
  </si>
  <si>
    <t xml:space="preserve">KOSZTORYS ŚLEPY OPRACOWANY NA PODSTAWIE  PRZEDMIARU  ROBÓT 
PRZEBUDOWA  DROGI  POWIATOWEJ  nr 1279D  Wróblewo - Bożeń ETAP I </t>
  </si>
  <si>
    <t xml:space="preserve">PRZEDMIAR  ROBÓT 
PRZEBUDOWY  DROGI  POWIATOWEJ  nr 1279D  Wróblewo - Bożeń ETAP I </t>
  </si>
  <si>
    <t>ROBOTY  PRZYGOTOWAWCZE  - ROBOTY ROZBIORKOWE NAWIERZCHNI  I  ELEMENTÓW  SIECI 
Kod CPV-45100000-8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</si>
</sst>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"/>
    <numFmt numFmtId="166" formatCode="_-* #,##0.00&quot; zł&quot;_-;\-* #,##0.00&quot; zł&quot;_-;_-* \-??&quot; zł&quot;_-;_-@_-"/>
    <numFmt numFmtId="167" formatCode="#,##0.000_ ;\-#,##0.000\ "/>
    <numFmt numFmtId="168" formatCode="#,##0.0000_ ;\-#,##0.0000\ "/>
  </numFmts>
  <fonts count="74">
    <font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8"/>
      <name val="Times New Roman"/>
      <family val="1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i/>
      <sz val="14"/>
      <name val="Arial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i/>
      <sz val="1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4"/>
      <name val="Arial"/>
      <family val="2"/>
    </font>
    <font>
      <u val="single"/>
      <sz val="12"/>
      <name val="Arial"/>
      <family val="2"/>
    </font>
    <font>
      <u val="single"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name val="Arial"/>
      <family val="2"/>
    </font>
    <font>
      <sz val="14"/>
      <color indexed="8"/>
      <name val="Arial"/>
      <family val="2"/>
    </font>
    <font>
      <vertAlign val="superscript"/>
      <sz val="14"/>
      <color indexed="8"/>
      <name val="Arial"/>
      <family val="2"/>
    </font>
    <font>
      <b/>
      <i/>
      <sz val="12"/>
      <color indexed="8"/>
      <name val="Arial Narrow"/>
      <family val="2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4" fontId="1" fillId="0" borderId="0" xfId="42" applyFont="1" applyFill="1" applyBorder="1" applyAlignment="1" applyProtection="1">
      <alignment horizontal="center" wrapText="1"/>
      <protection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wrapText="1"/>
    </xf>
    <xf numFmtId="166" fontId="4" fillId="0" borderId="10" xfId="42" applyNumberFormat="1" applyFont="1" applyFill="1" applyBorder="1" applyAlignment="1" applyProtection="1">
      <alignment horizontal="center" vertical="center" wrapText="1"/>
      <protection/>
    </xf>
    <xf numFmtId="166" fontId="4" fillId="0" borderId="11" xfId="42" applyNumberFormat="1" applyFont="1" applyFill="1" applyBorder="1" applyAlignment="1" applyProtection="1">
      <alignment horizontal="center" vertical="center" wrapText="1"/>
      <protection/>
    </xf>
    <xf numFmtId="166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64" fontId="11" fillId="0" borderId="0" xfId="42" applyFont="1" applyFill="1" applyBorder="1" applyAlignment="1" applyProtection="1">
      <alignment horizontal="center" wrapText="1"/>
      <protection/>
    </xf>
    <xf numFmtId="165" fontId="12" fillId="0" borderId="0" xfId="0" applyNumberFormat="1" applyFont="1" applyAlignment="1">
      <alignment horizont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4" xfId="42" applyFont="1" applyFill="1" applyBorder="1" applyAlignment="1" applyProtection="1">
      <alignment horizontal="center" vertical="center" wrapText="1"/>
      <protection/>
    </xf>
    <xf numFmtId="165" fontId="17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165" fontId="20" fillId="0" borderId="16" xfId="45" applyNumberFormat="1" applyFont="1" applyFill="1" applyBorder="1" applyAlignment="1" applyProtection="1">
      <alignment horizontal="center" vertical="center" wrapText="1"/>
      <protection/>
    </xf>
    <xf numFmtId="166" fontId="3" fillId="0" borderId="11" xfId="45" applyNumberFormat="1" applyFont="1" applyFill="1" applyBorder="1" applyAlignment="1" applyProtection="1">
      <alignment horizontal="center" vertical="center" wrapText="1"/>
      <protection/>
    </xf>
    <xf numFmtId="164" fontId="19" fillId="0" borderId="16" xfId="42" applyFont="1" applyFill="1" applyBorder="1" applyAlignment="1" applyProtection="1">
      <alignment horizontal="center" vertical="center" wrapText="1"/>
      <protection/>
    </xf>
    <xf numFmtId="166" fontId="21" fillId="34" borderId="16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27" fillId="0" borderId="16" xfId="0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wrapText="1"/>
    </xf>
    <xf numFmtId="0" fontId="35" fillId="0" borderId="16" xfId="0" applyFont="1" applyFill="1" applyBorder="1" applyAlignment="1">
      <alignment horizontal="left" vertical="center" wrapText="1"/>
    </xf>
    <xf numFmtId="166" fontId="34" fillId="0" borderId="11" xfId="45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wrapText="1"/>
    </xf>
    <xf numFmtId="166" fontId="21" fillId="34" borderId="16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166" fontId="21" fillId="0" borderId="10" xfId="42" applyNumberFormat="1" applyFont="1" applyFill="1" applyBorder="1" applyAlignment="1" applyProtection="1">
      <alignment horizontal="center" vertical="center" wrapText="1"/>
      <protection/>
    </xf>
    <xf numFmtId="166" fontId="21" fillId="0" borderId="11" xfId="42" applyNumberFormat="1" applyFont="1" applyFill="1" applyBorder="1" applyAlignment="1" applyProtection="1">
      <alignment horizontal="center" vertical="center" wrapText="1"/>
      <protection/>
    </xf>
    <xf numFmtId="166" fontId="21" fillId="33" borderId="12" xfId="42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>
      <alignment wrapText="1"/>
    </xf>
    <xf numFmtId="4" fontId="14" fillId="0" borderId="0" xfId="0" applyNumberFormat="1" applyFont="1" applyFill="1" applyAlignment="1">
      <alignment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38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68" fontId="19" fillId="0" borderId="16" xfId="42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166" fontId="4" fillId="0" borderId="18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66" fontId="4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right" vertical="center" wrapText="1"/>
    </xf>
    <xf numFmtId="164" fontId="19" fillId="0" borderId="16" xfId="42" applyFont="1" applyFill="1" applyBorder="1" applyAlignment="1" applyProtection="1">
      <alignment horizontal="center" vertical="center" wrapText="1"/>
      <protection/>
    </xf>
    <xf numFmtId="165" fontId="20" fillId="0" borderId="16" xfId="42" applyNumberFormat="1" applyFont="1" applyFill="1" applyBorder="1" applyAlignment="1" applyProtection="1">
      <alignment horizontal="center" vertical="center" wrapText="1"/>
      <protection/>
    </xf>
    <xf numFmtId="166" fontId="3" fillId="0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6" fontId="34" fillId="0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64" fontId="33" fillId="0" borderId="16" xfId="42" applyFont="1" applyFill="1" applyBorder="1" applyAlignment="1" applyProtection="1">
      <alignment horizontal="center" vertical="center" wrapText="1"/>
      <protection/>
    </xf>
    <xf numFmtId="165" fontId="20" fillId="0" borderId="16" xfId="4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right" vertical="center" wrapText="1"/>
    </xf>
    <xf numFmtId="0" fontId="37" fillId="0" borderId="15" xfId="0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18" fillId="35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Dziesiętny_INWESTORSKI 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15"/>
  <sheetViews>
    <sheetView tabSelected="1" zoomScale="60" zoomScaleNormal="60" zoomScalePageLayoutView="0" workbookViewId="0" topLeftCell="A1">
      <selection activeCell="L9" sqref="L9"/>
    </sheetView>
  </sheetViews>
  <sheetFormatPr defaultColWidth="9.140625" defaultRowHeight="12.75"/>
  <cols>
    <col min="1" max="1" width="6.57421875" style="1" customWidth="1"/>
    <col min="2" max="2" width="24.140625" style="2" customWidth="1"/>
    <col min="3" max="3" width="105.57421875" style="1" customWidth="1"/>
    <col min="4" max="4" width="11.8515625" style="2" customWidth="1"/>
    <col min="5" max="5" width="21.28125" style="3" customWidth="1"/>
    <col min="6" max="6" width="21.421875" style="4" customWidth="1"/>
    <col min="7" max="7" width="28.00390625" style="1" customWidth="1"/>
    <col min="8" max="8" width="15.7109375" style="1" customWidth="1"/>
    <col min="9" max="9" width="19.7109375" style="1" customWidth="1"/>
    <col min="10" max="16384" width="9.140625" style="1" customWidth="1"/>
  </cols>
  <sheetData>
    <row r="1" spans="1:7" s="5" customFormat="1" ht="54" customHeight="1">
      <c r="A1" s="54" t="str">
        <f>KOSZT_1!A1</f>
        <v>KOSZTORYS ŚLEPY OPRACOWANY NA PODSTAWIE  PRZEDMIARU  ROBÓT 
PRZEBUDOWA  DROGI  POWIATOWEJ  nr 1279D  Wróblewo - Bożeń ETAP I </v>
      </c>
      <c r="B1" s="54"/>
      <c r="C1" s="54"/>
      <c r="D1" s="54"/>
      <c r="E1" s="54"/>
      <c r="F1" s="54"/>
      <c r="G1" s="54"/>
    </row>
    <row r="2" spans="1:7" s="5" customFormat="1" ht="37.5" customHeight="1">
      <c r="A2" s="55" t="s">
        <v>0</v>
      </c>
      <c r="B2" s="55"/>
      <c r="C2" s="55"/>
      <c r="D2" s="56">
        <f>KOSZT_1!G6</f>
        <v>0</v>
      </c>
      <c r="E2" s="56"/>
      <c r="F2" s="56"/>
      <c r="G2" s="56"/>
    </row>
    <row r="3" spans="1:7" s="5" customFormat="1" ht="37.5" customHeight="1">
      <c r="A3" s="52" t="s">
        <v>61</v>
      </c>
      <c r="B3" s="52"/>
      <c r="C3" s="52"/>
      <c r="D3" s="53">
        <f>KOSZT_1!G10</f>
        <v>0</v>
      </c>
      <c r="E3" s="53"/>
      <c r="F3" s="53"/>
      <c r="G3" s="53"/>
    </row>
    <row r="4" spans="1:7" s="5" customFormat="1" ht="39.75" customHeight="1">
      <c r="A4" s="52" t="s">
        <v>1</v>
      </c>
      <c r="B4" s="52"/>
      <c r="C4" s="52"/>
      <c r="D4" s="53">
        <f>KOSZT_1!G14</f>
        <v>0</v>
      </c>
      <c r="E4" s="53"/>
      <c r="F4" s="53"/>
      <c r="G4" s="53"/>
    </row>
    <row r="5" spans="1:7" s="5" customFormat="1" ht="47.25" customHeight="1">
      <c r="A5" s="52" t="s">
        <v>1</v>
      </c>
      <c r="B5" s="52"/>
      <c r="C5" s="52"/>
      <c r="D5" s="53">
        <f>KOSZT_1!G20</f>
        <v>0</v>
      </c>
      <c r="E5" s="53"/>
      <c r="F5" s="53"/>
      <c r="G5" s="53"/>
    </row>
    <row r="6" spans="1:7" s="5" customFormat="1" ht="39.75" customHeight="1">
      <c r="A6" s="52" t="s">
        <v>2</v>
      </c>
      <c r="B6" s="52"/>
      <c r="C6" s="52"/>
      <c r="D6" s="53">
        <f>KOSZT_1!G25</f>
        <v>0</v>
      </c>
      <c r="E6" s="53"/>
      <c r="F6" s="53"/>
      <c r="G6" s="53"/>
    </row>
    <row r="7" spans="1:7" s="5" customFormat="1" ht="42.75" customHeight="1">
      <c r="A7" s="52" t="s">
        <v>3</v>
      </c>
      <c r="B7" s="52"/>
      <c r="C7" s="52"/>
      <c r="D7" s="53">
        <f>KOSZT_1!G29</f>
        <v>0</v>
      </c>
      <c r="E7" s="53"/>
      <c r="F7" s="53"/>
      <c r="G7" s="53"/>
    </row>
    <row r="8" spans="1:7" s="5" customFormat="1" ht="30.75" customHeight="1">
      <c r="A8" s="57" t="s">
        <v>4</v>
      </c>
      <c r="B8" s="57"/>
      <c r="C8" s="57"/>
      <c r="D8" s="57"/>
      <c r="E8" s="57"/>
      <c r="F8" s="57"/>
      <c r="G8" s="6">
        <f>SUM(D2:G7)</f>
        <v>0</v>
      </c>
    </row>
    <row r="9" spans="1:7" s="5" customFormat="1" ht="30.75" customHeight="1">
      <c r="A9" s="57" t="s">
        <v>5</v>
      </c>
      <c r="B9" s="57"/>
      <c r="C9" s="57"/>
      <c r="D9" s="57"/>
      <c r="E9" s="57"/>
      <c r="F9" s="57"/>
      <c r="G9" s="7">
        <f>G8*0.23</f>
        <v>0</v>
      </c>
    </row>
    <row r="10" spans="1:7" s="5" customFormat="1" ht="27" customHeight="1">
      <c r="A10" s="58" t="s">
        <v>6</v>
      </c>
      <c r="B10" s="58"/>
      <c r="C10" s="58"/>
      <c r="D10" s="58"/>
      <c r="E10" s="58"/>
      <c r="F10" s="58"/>
      <c r="G10" s="8">
        <f>G8*1.23</f>
        <v>0</v>
      </c>
    </row>
    <row r="12" spans="2:6" ht="30" customHeight="1">
      <c r="B12" s="9" t="s">
        <v>7</v>
      </c>
      <c r="C12" s="59">
        <f>KOSZT_1!C33</f>
        <v>0</v>
      </c>
      <c r="D12" s="59"/>
      <c r="E12" s="59"/>
      <c r="F12" s="59"/>
    </row>
    <row r="14" ht="15">
      <c r="C14" s="81"/>
    </row>
    <row r="15" ht="15">
      <c r="C15" s="81"/>
    </row>
  </sheetData>
  <sheetProtection selectLockedCells="1" selectUnlockedCells="1"/>
  <mergeCells count="17">
    <mergeCell ref="A8:F8"/>
    <mergeCell ref="A9:F9"/>
    <mergeCell ref="A10:F10"/>
    <mergeCell ref="C12:F12"/>
    <mergeCell ref="A6:C6"/>
    <mergeCell ref="D6:G6"/>
    <mergeCell ref="A7:C7"/>
    <mergeCell ref="D7:G7"/>
    <mergeCell ref="A4:C4"/>
    <mergeCell ref="D4:G4"/>
    <mergeCell ref="A5:C5"/>
    <mergeCell ref="D5:G5"/>
    <mergeCell ref="A1:G1"/>
    <mergeCell ref="A2:C2"/>
    <mergeCell ref="D2:G2"/>
    <mergeCell ref="A3:C3"/>
    <mergeCell ref="D3:G3"/>
  </mergeCells>
  <printOptions/>
  <pageMargins left="0.31527777777777777" right="0.11805555555555555" top="0.5402777777777777" bottom="0.6597222222222222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7"/>
  <sheetViews>
    <sheetView zoomScale="80" zoomScaleNormal="80" zoomScalePageLayoutView="0" workbookViewId="0" topLeftCell="A19">
      <selection activeCell="C33" sqref="C33:F33"/>
    </sheetView>
  </sheetViews>
  <sheetFormatPr defaultColWidth="7.57421875" defaultRowHeight="12.75"/>
  <cols>
    <col min="1" max="1" width="6.57421875" style="10" customWidth="1"/>
    <col min="2" max="2" width="24.140625" style="11" customWidth="1"/>
    <col min="3" max="3" width="113.421875" style="10" customWidth="1"/>
    <col min="4" max="4" width="9.00390625" style="11" customWidth="1"/>
    <col min="5" max="5" width="13.140625" style="12" customWidth="1"/>
    <col min="6" max="6" width="12.7109375" style="13" customWidth="1"/>
    <col min="7" max="7" width="28.28125" style="10" customWidth="1"/>
    <col min="8" max="8" width="17.8515625" style="10" customWidth="1"/>
    <col min="9" max="9" width="19.7109375" style="14" customWidth="1"/>
    <col min="10" max="10" width="10.57421875" style="10" customWidth="1"/>
    <col min="11" max="14" width="7.57421875" style="10" customWidth="1"/>
    <col min="15" max="15" width="21.421875" style="10" customWidth="1"/>
    <col min="16" max="16384" width="7.57421875" style="10" customWidth="1"/>
  </cols>
  <sheetData>
    <row r="1" spans="1:9" s="5" customFormat="1" ht="54" customHeight="1">
      <c r="A1" s="54" t="s">
        <v>59</v>
      </c>
      <c r="B1" s="54"/>
      <c r="C1" s="54"/>
      <c r="D1" s="54"/>
      <c r="E1" s="54"/>
      <c r="F1" s="54"/>
      <c r="G1" s="54"/>
      <c r="I1" s="15"/>
    </row>
    <row r="2" spans="1:9" s="5" customFormat="1" ht="69" customHeight="1">
      <c r="A2" s="16" t="s">
        <v>9</v>
      </c>
      <c r="B2" s="17" t="s">
        <v>10</v>
      </c>
      <c r="C2" s="18" t="s">
        <v>11</v>
      </c>
      <c r="D2" s="18" t="s">
        <v>12</v>
      </c>
      <c r="E2" s="19" t="s">
        <v>13</v>
      </c>
      <c r="F2" s="20" t="s">
        <v>14</v>
      </c>
      <c r="G2" s="18" t="s">
        <v>15</v>
      </c>
      <c r="I2" s="15"/>
    </row>
    <row r="3" spans="1:9" s="5" customFormat="1" ht="18.75" customHeight="1">
      <c r="A3" s="60" t="s">
        <v>16</v>
      </c>
      <c r="B3" s="60"/>
      <c r="C3" s="60"/>
      <c r="D3" s="60"/>
      <c r="E3" s="60"/>
      <c r="F3" s="60"/>
      <c r="G3" s="60"/>
      <c r="I3" s="15"/>
    </row>
    <row r="4" spans="1:9" s="5" customFormat="1" ht="100.5" customHeight="1">
      <c r="A4" s="21">
        <v>1</v>
      </c>
      <c r="B4" s="22" t="s">
        <v>17</v>
      </c>
      <c r="C4" s="23" t="s">
        <v>18</v>
      </c>
      <c r="D4" s="24" t="s">
        <v>19</v>
      </c>
      <c r="E4" s="51">
        <f>1.839/2</f>
        <v>0.9195</v>
      </c>
      <c r="F4" s="25"/>
      <c r="G4" s="26">
        <f>ROUND(E4*F4,2)</f>
        <v>0</v>
      </c>
      <c r="I4" s="15"/>
    </row>
    <row r="5" spans="1:9" s="5" customFormat="1" ht="44.25" customHeight="1">
      <c r="A5" s="21">
        <v>2</v>
      </c>
      <c r="B5" s="22" t="str">
        <f>B4</f>
        <v>Wizja w terenie 
Projekt </v>
      </c>
      <c r="C5" s="23" t="s">
        <v>20</v>
      </c>
      <c r="D5" s="24" t="s">
        <v>21</v>
      </c>
      <c r="E5" s="27">
        <v>1</v>
      </c>
      <c r="F5" s="25"/>
      <c r="G5" s="26">
        <f>ROUND(E5*F5,2)</f>
        <v>0</v>
      </c>
      <c r="I5" s="15"/>
    </row>
    <row r="6" spans="1:9" s="29" customFormat="1" ht="26.25" customHeight="1">
      <c r="A6" s="61" t="s">
        <v>22</v>
      </c>
      <c r="B6" s="61"/>
      <c r="C6" s="61"/>
      <c r="D6" s="61"/>
      <c r="E6" s="61"/>
      <c r="F6" s="61"/>
      <c r="G6" s="28">
        <f>SUM(G4:G5)</f>
        <v>0</v>
      </c>
      <c r="I6" s="30"/>
    </row>
    <row r="7" spans="1:9" s="5" customFormat="1" ht="18.75" customHeight="1">
      <c r="A7" s="60" t="s">
        <v>23</v>
      </c>
      <c r="B7" s="60"/>
      <c r="C7" s="60"/>
      <c r="D7" s="60"/>
      <c r="E7" s="60"/>
      <c r="F7" s="60"/>
      <c r="G7" s="60"/>
      <c r="I7" s="15"/>
    </row>
    <row r="8" spans="1:9" s="5" customFormat="1" ht="54" customHeight="1">
      <c r="A8" s="65">
        <v>3</v>
      </c>
      <c r="B8" s="66" t="str">
        <f>B5</f>
        <v>Wizja w terenie 
Projekt </v>
      </c>
      <c r="C8" s="23" t="s">
        <v>24</v>
      </c>
      <c r="D8" s="67" t="s">
        <v>25</v>
      </c>
      <c r="E8" s="62">
        <f>2*(1839/2)*0.6-6*4.5*0.65</f>
        <v>1085.8500000000001</v>
      </c>
      <c r="F8" s="63"/>
      <c r="G8" s="64">
        <f>ROUND(E8*F8,2)</f>
        <v>0</v>
      </c>
      <c r="I8" s="31"/>
    </row>
    <row r="9" spans="1:9" s="5" customFormat="1" ht="40.5" customHeight="1">
      <c r="A9" s="65"/>
      <c r="B9" s="66"/>
      <c r="C9" s="32" t="s">
        <v>26</v>
      </c>
      <c r="D9" s="67"/>
      <c r="E9" s="62"/>
      <c r="F9" s="63"/>
      <c r="G9" s="64"/>
      <c r="I9" s="15"/>
    </row>
    <row r="10" spans="1:9" s="29" customFormat="1" ht="26.25" customHeight="1">
      <c r="A10" s="61" t="s">
        <v>27</v>
      </c>
      <c r="B10" s="61"/>
      <c r="C10" s="61"/>
      <c r="D10" s="61"/>
      <c r="E10" s="61"/>
      <c r="F10" s="61"/>
      <c r="G10" s="28">
        <f>SUM(G8:G9)</f>
        <v>0</v>
      </c>
      <c r="I10" s="30"/>
    </row>
    <row r="11" spans="1:9" s="5" customFormat="1" ht="18.75" customHeight="1">
      <c r="A11" s="60" t="s">
        <v>28</v>
      </c>
      <c r="B11" s="60"/>
      <c r="C11" s="60"/>
      <c r="D11" s="60"/>
      <c r="E11" s="60"/>
      <c r="F11" s="60"/>
      <c r="G11" s="60"/>
      <c r="I11" s="15"/>
    </row>
    <row r="12" spans="1:9" s="5" customFormat="1" ht="54" customHeight="1">
      <c r="A12" s="65">
        <v>4</v>
      </c>
      <c r="B12" s="66" t="str">
        <f>B8</f>
        <v>Wizja w terenie 
Projekt </v>
      </c>
      <c r="C12" s="23" t="s">
        <v>29</v>
      </c>
      <c r="D12" s="67" t="s">
        <v>25</v>
      </c>
      <c r="E12" s="62">
        <f>(7569/2)+68+(134.5-15.5-30.1-40.9)</f>
        <v>3900.5</v>
      </c>
      <c r="F12" s="63"/>
      <c r="G12" s="64">
        <f>ROUND(E12*F12,2)</f>
        <v>0</v>
      </c>
      <c r="I12" s="15"/>
    </row>
    <row r="13" spans="1:9" s="5" customFormat="1" ht="63" customHeight="1">
      <c r="A13" s="65"/>
      <c r="B13" s="66"/>
      <c r="C13" s="33" t="s">
        <v>30</v>
      </c>
      <c r="D13" s="67"/>
      <c r="E13" s="62"/>
      <c r="F13" s="63"/>
      <c r="G13" s="64"/>
      <c r="I13" s="15"/>
    </row>
    <row r="14" spans="1:9" s="29" customFormat="1" ht="26.25" customHeight="1">
      <c r="A14" s="61" t="s">
        <v>31</v>
      </c>
      <c r="B14" s="61"/>
      <c r="C14" s="61"/>
      <c r="D14" s="61"/>
      <c r="E14" s="61"/>
      <c r="F14" s="61"/>
      <c r="G14" s="28">
        <f>SUM(G12)</f>
        <v>0</v>
      </c>
      <c r="I14" s="30"/>
    </row>
    <row r="15" spans="1:9" s="5" customFormat="1" ht="18.75" customHeight="1">
      <c r="A15" s="60" t="s">
        <v>32</v>
      </c>
      <c r="B15" s="60"/>
      <c r="C15" s="60"/>
      <c r="D15" s="60"/>
      <c r="E15" s="60"/>
      <c r="F15" s="60"/>
      <c r="G15" s="60"/>
      <c r="I15" s="15"/>
    </row>
    <row r="16" spans="1:9" s="5" customFormat="1" ht="55.5" customHeight="1">
      <c r="A16" s="65">
        <v>5</v>
      </c>
      <c r="B16" s="66" t="str">
        <f>B12</f>
        <v>Wizja w terenie 
Projekt </v>
      </c>
      <c r="C16" s="23" t="s">
        <v>33</v>
      </c>
      <c r="D16" s="67" t="s">
        <v>25</v>
      </c>
      <c r="E16" s="62">
        <f>E12</f>
        <v>3900.5</v>
      </c>
      <c r="F16" s="63"/>
      <c r="G16" s="64">
        <f>ROUND(E16*F16,2)</f>
        <v>0</v>
      </c>
      <c r="I16" s="15"/>
    </row>
    <row r="17" spans="1:9" s="5" customFormat="1" ht="71.25" customHeight="1">
      <c r="A17" s="65"/>
      <c r="B17" s="66"/>
      <c r="C17" s="33" t="s">
        <v>34</v>
      </c>
      <c r="D17" s="67"/>
      <c r="E17" s="62"/>
      <c r="F17" s="63"/>
      <c r="G17" s="64"/>
      <c r="I17" s="15"/>
    </row>
    <row r="18" spans="1:9" s="5" customFormat="1" ht="66.75" customHeight="1">
      <c r="A18" s="65">
        <v>6</v>
      </c>
      <c r="B18" s="66" t="str">
        <f>B16</f>
        <v>Wizja w terenie 
Projekt </v>
      </c>
      <c r="C18" s="23" t="s">
        <v>35</v>
      </c>
      <c r="D18" s="67" t="s">
        <v>25</v>
      </c>
      <c r="E18" s="62">
        <f>E16</f>
        <v>3900.5</v>
      </c>
      <c r="F18" s="63"/>
      <c r="G18" s="64">
        <f>ROUND(E18*F18,2)</f>
        <v>0</v>
      </c>
      <c r="H18" s="34"/>
      <c r="I18" s="15"/>
    </row>
    <row r="19" spans="1:9" s="5" customFormat="1" ht="39.75" customHeight="1">
      <c r="A19" s="65"/>
      <c r="B19" s="66"/>
      <c r="C19" s="33" t="s">
        <v>36</v>
      </c>
      <c r="D19" s="67"/>
      <c r="E19" s="62"/>
      <c r="F19" s="63"/>
      <c r="G19" s="64"/>
      <c r="I19" s="15"/>
    </row>
    <row r="20" spans="1:9" s="29" customFormat="1" ht="26.25" customHeight="1">
      <c r="A20" s="61" t="s">
        <v>37</v>
      </c>
      <c r="B20" s="61"/>
      <c r="C20" s="61"/>
      <c r="D20" s="61"/>
      <c r="E20" s="61"/>
      <c r="F20" s="61"/>
      <c r="G20" s="28">
        <f>SUM(G16:G19)</f>
        <v>0</v>
      </c>
      <c r="I20" s="30"/>
    </row>
    <row r="21" spans="1:9" s="5" customFormat="1" ht="18.75" customHeight="1">
      <c r="A21" s="60" t="s">
        <v>38</v>
      </c>
      <c r="B21" s="60"/>
      <c r="C21" s="60"/>
      <c r="D21" s="60"/>
      <c r="E21" s="60"/>
      <c r="F21" s="60"/>
      <c r="G21" s="60"/>
      <c r="I21" s="15"/>
    </row>
    <row r="22" spans="1:9" s="29" customFormat="1" ht="26.25" customHeight="1">
      <c r="A22" s="69">
        <v>7</v>
      </c>
      <c r="B22" s="70" t="str">
        <f>B18</f>
        <v>Wizja w terenie 
Projekt </v>
      </c>
      <c r="C22" s="23" t="s">
        <v>39</v>
      </c>
      <c r="D22" s="71" t="s">
        <v>40</v>
      </c>
      <c r="E22" s="72">
        <f>7356/2</f>
        <v>3678</v>
      </c>
      <c r="F22" s="73"/>
      <c r="G22" s="68">
        <f>ROUND(F22*E22,2)</f>
        <v>0</v>
      </c>
      <c r="I22" s="30"/>
    </row>
    <row r="23" spans="1:9" s="29" customFormat="1" ht="18.75" customHeight="1">
      <c r="A23" s="69"/>
      <c r="B23" s="70"/>
      <c r="C23" s="33" t="s">
        <v>41</v>
      </c>
      <c r="D23" s="71"/>
      <c r="E23" s="72"/>
      <c r="F23" s="73"/>
      <c r="G23" s="68"/>
      <c r="I23" s="30"/>
    </row>
    <row r="24" spans="1:9" s="29" customFormat="1" ht="22.5" customHeight="1">
      <c r="A24" s="69"/>
      <c r="B24" s="70"/>
      <c r="C24" s="35" t="s">
        <v>42</v>
      </c>
      <c r="D24" s="71"/>
      <c r="E24" s="72"/>
      <c r="F24" s="25"/>
      <c r="G24" s="36">
        <f>ROUND(F24*E22,2)</f>
        <v>0</v>
      </c>
      <c r="I24" s="30"/>
    </row>
    <row r="25" spans="1:9" s="29" customFormat="1" ht="26.25" customHeight="1">
      <c r="A25" s="61" t="s">
        <v>43</v>
      </c>
      <c r="B25" s="61"/>
      <c r="C25" s="61"/>
      <c r="D25" s="61"/>
      <c r="E25" s="61"/>
      <c r="F25" s="61"/>
      <c r="G25" s="28">
        <f>SUM(G22:G24)</f>
        <v>0</v>
      </c>
      <c r="H25" s="37"/>
      <c r="I25" s="30"/>
    </row>
    <row r="26" spans="1:9" s="5" customFormat="1" ht="18.75" customHeight="1">
      <c r="A26" s="60" t="s">
        <v>44</v>
      </c>
      <c r="B26" s="60"/>
      <c r="C26" s="60"/>
      <c r="D26" s="60"/>
      <c r="E26" s="60"/>
      <c r="F26" s="60"/>
      <c r="G26" s="60"/>
      <c r="I26" s="15"/>
    </row>
    <row r="27" spans="1:9" s="5" customFormat="1" ht="60" customHeight="1">
      <c r="A27" s="65">
        <v>8</v>
      </c>
      <c r="B27" s="66" t="str">
        <f>B22</f>
        <v>Wizja w terenie 
Projekt </v>
      </c>
      <c r="C27" s="23" t="s">
        <v>45</v>
      </c>
      <c r="D27" s="67" t="s">
        <v>46</v>
      </c>
      <c r="E27" s="62">
        <v>24</v>
      </c>
      <c r="F27" s="63"/>
      <c r="G27" s="64">
        <f>ROUND(E27*F27,2)</f>
        <v>0</v>
      </c>
      <c r="I27" s="15"/>
    </row>
    <row r="28" spans="1:9" s="5" customFormat="1" ht="21.75" customHeight="1">
      <c r="A28" s="65"/>
      <c r="B28" s="66"/>
      <c r="C28" s="33" t="s">
        <v>47</v>
      </c>
      <c r="D28" s="67"/>
      <c r="E28" s="62"/>
      <c r="F28" s="63"/>
      <c r="G28" s="64"/>
      <c r="I28" s="15"/>
    </row>
    <row r="29" spans="1:9" s="39" customFormat="1" ht="24" customHeight="1">
      <c r="A29" s="75" t="s">
        <v>48</v>
      </c>
      <c r="B29" s="75"/>
      <c r="C29" s="75"/>
      <c r="D29" s="75"/>
      <c r="E29" s="75"/>
      <c r="F29" s="75"/>
      <c r="G29" s="38">
        <f>SUM(G27:G28)</f>
        <v>0</v>
      </c>
      <c r="I29" s="40"/>
    </row>
    <row r="30" spans="1:9" s="5" customFormat="1" ht="23.25" customHeight="1">
      <c r="A30" s="76" t="s">
        <v>4</v>
      </c>
      <c r="B30" s="76"/>
      <c r="C30" s="76"/>
      <c r="D30" s="76"/>
      <c r="E30" s="76"/>
      <c r="F30" s="76"/>
      <c r="G30" s="41">
        <f>G29+G25+G20+G14+G10+G6</f>
        <v>0</v>
      </c>
      <c r="H30" s="34"/>
      <c r="I30" s="31"/>
    </row>
    <row r="31" spans="1:9" s="5" customFormat="1" ht="21" customHeight="1">
      <c r="A31" s="76" t="s">
        <v>5</v>
      </c>
      <c r="B31" s="76"/>
      <c r="C31" s="76"/>
      <c r="D31" s="76"/>
      <c r="E31" s="76"/>
      <c r="F31" s="76"/>
      <c r="G31" s="42">
        <f>G30*0.23</f>
        <v>0</v>
      </c>
      <c r="I31" s="15"/>
    </row>
    <row r="32" spans="1:9" s="5" customFormat="1" ht="20.25" customHeight="1">
      <c r="A32" s="77" t="s">
        <v>6</v>
      </c>
      <c r="B32" s="77"/>
      <c r="C32" s="77"/>
      <c r="D32" s="77"/>
      <c r="E32" s="77"/>
      <c r="F32" s="77"/>
      <c r="G32" s="43">
        <f>G30*1.23</f>
        <v>0</v>
      </c>
      <c r="H32" s="44"/>
      <c r="I32" s="45"/>
    </row>
    <row r="33" spans="2:15" s="1" customFormat="1" ht="30" customHeight="1">
      <c r="B33" s="46" t="s">
        <v>7</v>
      </c>
      <c r="C33" s="74"/>
      <c r="D33" s="74"/>
      <c r="E33" s="74"/>
      <c r="F33" s="74"/>
      <c r="G33" s="5"/>
      <c r="H33" s="34"/>
      <c r="I33" s="31"/>
      <c r="J33" s="5"/>
      <c r="K33" s="5"/>
      <c r="L33" s="5"/>
      <c r="M33" s="5"/>
      <c r="N33" s="5"/>
      <c r="O33" s="5"/>
    </row>
    <row r="34" spans="7:15" ht="15">
      <c r="G34" s="5"/>
      <c r="H34" s="47"/>
      <c r="J34" s="47"/>
      <c r="K34" s="47"/>
      <c r="L34" s="47"/>
      <c r="M34" s="47"/>
      <c r="N34" s="47"/>
      <c r="O34" s="47"/>
    </row>
    <row r="35" ht="15">
      <c r="G35" s="5"/>
    </row>
    <row r="37" spans="8:15" ht="15">
      <c r="H37" s="47"/>
      <c r="J37" s="47"/>
      <c r="K37" s="47"/>
      <c r="L37" s="47"/>
      <c r="M37" s="47"/>
      <c r="N37" s="47"/>
      <c r="O37" s="47"/>
    </row>
  </sheetData>
  <sheetProtection selectLockedCells="1" selectUnlockedCells="1"/>
  <mergeCells count="53">
    <mergeCell ref="C33:F33"/>
    <mergeCell ref="A29:F29"/>
    <mergeCell ref="A30:F30"/>
    <mergeCell ref="A31:F31"/>
    <mergeCell ref="A32:F32"/>
    <mergeCell ref="A25:F25"/>
    <mergeCell ref="A26:G26"/>
    <mergeCell ref="A27:A28"/>
    <mergeCell ref="B27:B28"/>
    <mergeCell ref="D27:D28"/>
    <mergeCell ref="E27:E28"/>
    <mergeCell ref="F27:F28"/>
    <mergeCell ref="G27:G28"/>
    <mergeCell ref="A20:F20"/>
    <mergeCell ref="A21:G21"/>
    <mergeCell ref="A22:A24"/>
    <mergeCell ref="B22:B24"/>
    <mergeCell ref="D22:D24"/>
    <mergeCell ref="E22:E24"/>
    <mergeCell ref="F22:F23"/>
    <mergeCell ref="G22:G23"/>
    <mergeCell ref="F16:F17"/>
    <mergeCell ref="G16:G17"/>
    <mergeCell ref="A18:A19"/>
    <mergeCell ref="B18:B19"/>
    <mergeCell ref="D18:D19"/>
    <mergeCell ref="E18:E19"/>
    <mergeCell ref="F18:F19"/>
    <mergeCell ref="G18:G19"/>
    <mergeCell ref="A16:A17"/>
    <mergeCell ref="F12:F13"/>
    <mergeCell ref="G12:G13"/>
    <mergeCell ref="A14:F14"/>
    <mergeCell ref="A15:G15"/>
    <mergeCell ref="A12:A13"/>
    <mergeCell ref="B12:B13"/>
    <mergeCell ref="D12:D13"/>
    <mergeCell ref="B8:B9"/>
    <mergeCell ref="D8:D9"/>
    <mergeCell ref="E8:E9"/>
    <mergeCell ref="B16:B17"/>
    <mergeCell ref="D16:D17"/>
    <mergeCell ref="E16:E17"/>
    <mergeCell ref="A1:G1"/>
    <mergeCell ref="A3:G3"/>
    <mergeCell ref="A6:F6"/>
    <mergeCell ref="A7:G7"/>
    <mergeCell ref="E12:E13"/>
    <mergeCell ref="F8:F9"/>
    <mergeCell ref="G8:G9"/>
    <mergeCell ref="A10:F10"/>
    <mergeCell ref="A11:G11"/>
    <mergeCell ref="A8:A9"/>
  </mergeCells>
  <printOptions/>
  <pageMargins left="0.31527777777777777" right="0.11805555555555555" top="0.20972222222222223" bottom="0.4798611111111111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E1"/>
    </sheetView>
  </sheetViews>
  <sheetFormatPr defaultColWidth="7.57421875" defaultRowHeight="12.75"/>
  <cols>
    <col min="1" max="1" width="6.57421875" style="10" customWidth="1"/>
    <col min="2" max="2" width="24.140625" style="11" customWidth="1"/>
    <col min="3" max="3" width="113.421875" style="10" customWidth="1"/>
    <col min="4" max="4" width="9.00390625" style="11" customWidth="1"/>
    <col min="5" max="5" width="13.140625" style="12" customWidth="1"/>
    <col min="6" max="6" width="17.8515625" style="10" customWidth="1"/>
    <col min="7" max="7" width="19.7109375" style="14" customWidth="1"/>
    <col min="8" max="8" width="10.57421875" style="10" customWidth="1"/>
    <col min="9" max="12" width="7.57421875" style="10" customWidth="1"/>
    <col min="13" max="13" width="21.421875" style="10" customWidth="1"/>
    <col min="14" max="16384" width="7.57421875" style="10" customWidth="1"/>
  </cols>
  <sheetData>
    <row r="1" spans="1:7" s="5" customFormat="1" ht="54" customHeight="1">
      <c r="A1" s="79" t="s">
        <v>60</v>
      </c>
      <c r="B1" s="79"/>
      <c r="C1" s="79"/>
      <c r="D1" s="79"/>
      <c r="E1" s="79"/>
      <c r="G1" s="15"/>
    </row>
    <row r="2" spans="1:7" s="5" customFormat="1" ht="69" customHeight="1">
      <c r="A2" s="16" t="s">
        <v>9</v>
      </c>
      <c r="B2" s="17" t="s">
        <v>10</v>
      </c>
      <c r="C2" s="18" t="s">
        <v>11</v>
      </c>
      <c r="D2" s="18" t="s">
        <v>12</v>
      </c>
      <c r="E2" s="19" t="s">
        <v>13</v>
      </c>
      <c r="G2" s="15"/>
    </row>
    <row r="3" spans="1:7" s="5" customFormat="1" ht="18.75" customHeight="1">
      <c r="A3" s="80" t="s">
        <v>16</v>
      </c>
      <c r="B3" s="80"/>
      <c r="C3" s="80"/>
      <c r="D3" s="80"/>
      <c r="E3" s="80"/>
      <c r="G3" s="15"/>
    </row>
    <row r="4" spans="1:7" s="5" customFormat="1" ht="100.5" customHeight="1">
      <c r="A4" s="21">
        <v>1</v>
      </c>
      <c r="B4" s="22" t="s">
        <v>17</v>
      </c>
      <c r="C4" s="23" t="s">
        <v>18</v>
      </c>
      <c r="D4" s="24" t="s">
        <v>19</v>
      </c>
      <c r="E4" s="51">
        <f>1.839/2</f>
        <v>0.9195</v>
      </c>
      <c r="G4" s="15"/>
    </row>
    <row r="5" spans="1:7" s="5" customFormat="1" ht="44.25" customHeight="1">
      <c r="A5" s="21">
        <v>2</v>
      </c>
      <c r="B5" s="22" t="str">
        <f>B4</f>
        <v>Wizja w terenie 
Projekt </v>
      </c>
      <c r="C5" s="23" t="s">
        <v>20</v>
      </c>
      <c r="D5" s="24" t="s">
        <v>21</v>
      </c>
      <c r="E5" s="27">
        <v>1</v>
      </c>
      <c r="G5" s="15"/>
    </row>
    <row r="6" spans="1:7" s="5" customFormat="1" ht="18.75" customHeight="1">
      <c r="A6" s="80" t="s">
        <v>58</v>
      </c>
      <c r="B6" s="80"/>
      <c r="C6" s="80"/>
      <c r="D6" s="80"/>
      <c r="E6" s="80"/>
      <c r="G6" s="15"/>
    </row>
    <row r="7" spans="1:7" s="5" customFormat="1" ht="54" customHeight="1">
      <c r="A7" s="65">
        <v>4</v>
      </c>
      <c r="B7" s="66" t="str">
        <f>B5</f>
        <v>Wizja w terenie 
Projekt </v>
      </c>
      <c r="C7" s="23" t="s">
        <v>24</v>
      </c>
      <c r="D7" s="67" t="s">
        <v>25</v>
      </c>
      <c r="E7" s="62">
        <f>2*(1839/2)*0.6-6*4.5*0.65</f>
        <v>1085.8500000000001</v>
      </c>
      <c r="G7" s="31"/>
    </row>
    <row r="8" spans="1:7" s="5" customFormat="1" ht="40.5" customHeight="1">
      <c r="A8" s="65"/>
      <c r="B8" s="66"/>
      <c r="C8" s="32" t="s">
        <v>26</v>
      </c>
      <c r="D8" s="67"/>
      <c r="E8" s="62"/>
      <c r="G8" s="15"/>
    </row>
    <row r="9" spans="1:7" s="5" customFormat="1" ht="18.75" customHeight="1">
      <c r="A9" s="78" t="s">
        <v>28</v>
      </c>
      <c r="B9" s="78"/>
      <c r="C9" s="78"/>
      <c r="D9" s="78"/>
      <c r="E9" s="78"/>
      <c r="G9" s="15"/>
    </row>
    <row r="10" spans="1:7" s="5" customFormat="1" ht="54" customHeight="1">
      <c r="A10" s="65">
        <v>6</v>
      </c>
      <c r="B10" s="66" t="str">
        <f>B7</f>
        <v>Wizja w terenie 
Projekt </v>
      </c>
      <c r="C10" s="23" t="s">
        <v>29</v>
      </c>
      <c r="D10" s="67" t="s">
        <v>25</v>
      </c>
      <c r="E10" s="62">
        <f>(7569/2)+68+(134.5-15.5-30.1-40.9)</f>
        <v>3900.5</v>
      </c>
      <c r="G10" s="15"/>
    </row>
    <row r="11" spans="1:7" s="5" customFormat="1" ht="63" customHeight="1">
      <c r="A11" s="65"/>
      <c r="B11" s="66"/>
      <c r="C11" s="33" t="s">
        <v>30</v>
      </c>
      <c r="D11" s="67"/>
      <c r="E11" s="62"/>
      <c r="G11" s="15"/>
    </row>
    <row r="12" spans="1:7" s="5" customFormat="1" ht="18.75" customHeight="1">
      <c r="A12" s="80" t="s">
        <v>32</v>
      </c>
      <c r="B12" s="80"/>
      <c r="C12" s="80"/>
      <c r="D12" s="80"/>
      <c r="E12" s="80"/>
      <c r="G12" s="15"/>
    </row>
    <row r="13" spans="1:7" s="5" customFormat="1" ht="55.5" customHeight="1">
      <c r="A13" s="65">
        <v>8</v>
      </c>
      <c r="B13" s="66" t="str">
        <f>B10</f>
        <v>Wizja w terenie 
Projekt </v>
      </c>
      <c r="C13" s="23" t="s">
        <v>33</v>
      </c>
      <c r="D13" s="67" t="s">
        <v>25</v>
      </c>
      <c r="E13" s="62">
        <f>E10</f>
        <v>3900.5</v>
      </c>
      <c r="G13" s="15"/>
    </row>
    <row r="14" spans="1:7" s="5" customFormat="1" ht="71.25" customHeight="1">
      <c r="A14" s="65"/>
      <c r="B14" s="66"/>
      <c r="C14" s="33" t="s">
        <v>34</v>
      </c>
      <c r="D14" s="67"/>
      <c r="E14" s="62"/>
      <c r="G14" s="15"/>
    </row>
    <row r="15" spans="1:7" s="5" customFormat="1" ht="66.75" customHeight="1">
      <c r="A15" s="65">
        <v>9</v>
      </c>
      <c r="B15" s="66" t="str">
        <f>B13</f>
        <v>Wizja w terenie 
Projekt </v>
      </c>
      <c r="C15" s="23" t="s">
        <v>35</v>
      </c>
      <c r="D15" s="67" t="s">
        <v>25</v>
      </c>
      <c r="E15" s="62">
        <f>E13</f>
        <v>3900.5</v>
      </c>
      <c r="F15" s="34"/>
      <c r="G15" s="15"/>
    </row>
    <row r="16" spans="1:7" s="5" customFormat="1" ht="39.75" customHeight="1">
      <c r="A16" s="65"/>
      <c r="B16" s="66"/>
      <c r="C16" s="33" t="s">
        <v>36</v>
      </c>
      <c r="D16" s="67"/>
      <c r="E16" s="62"/>
      <c r="G16" s="15"/>
    </row>
    <row r="17" spans="1:7" s="5" customFormat="1" ht="18.75" customHeight="1">
      <c r="A17" s="80" t="s">
        <v>38</v>
      </c>
      <c r="B17" s="80"/>
      <c r="C17" s="80"/>
      <c r="D17" s="80"/>
      <c r="E17" s="80"/>
      <c r="G17" s="15"/>
    </row>
    <row r="18" spans="1:7" s="29" customFormat="1" ht="26.25" customHeight="1">
      <c r="A18" s="69">
        <v>64</v>
      </c>
      <c r="B18" s="70" t="str">
        <f>B15</f>
        <v>Wizja w terenie 
Projekt </v>
      </c>
      <c r="C18" s="23" t="s">
        <v>39</v>
      </c>
      <c r="D18" s="71" t="s">
        <v>40</v>
      </c>
      <c r="E18" s="72">
        <f>7356/2</f>
        <v>3678</v>
      </c>
      <c r="G18" s="30"/>
    </row>
    <row r="19" spans="1:7" s="29" customFormat="1" ht="18.75" customHeight="1">
      <c r="A19" s="69"/>
      <c r="B19" s="70"/>
      <c r="C19" s="33" t="s">
        <v>41</v>
      </c>
      <c r="D19" s="71"/>
      <c r="E19" s="72"/>
      <c r="G19" s="30"/>
    </row>
    <row r="20" spans="1:7" s="29" customFormat="1" ht="22.5" customHeight="1">
      <c r="A20" s="69"/>
      <c r="B20" s="70"/>
      <c r="C20" s="35" t="s">
        <v>42</v>
      </c>
      <c r="D20" s="71"/>
      <c r="E20" s="72"/>
      <c r="G20" s="30"/>
    </row>
    <row r="21" spans="1:7" s="5" customFormat="1" ht="18.75" customHeight="1">
      <c r="A21" s="80" t="s">
        <v>44</v>
      </c>
      <c r="B21" s="80"/>
      <c r="C21" s="80"/>
      <c r="D21" s="80"/>
      <c r="E21" s="80"/>
      <c r="G21" s="15"/>
    </row>
    <row r="22" spans="1:7" s="5" customFormat="1" ht="60" customHeight="1">
      <c r="A22" s="65">
        <v>13</v>
      </c>
      <c r="B22" s="66" t="str">
        <f>B18</f>
        <v>Wizja w terenie 
Projekt </v>
      </c>
      <c r="C22" s="23" t="s">
        <v>45</v>
      </c>
      <c r="D22" s="67" t="s">
        <v>46</v>
      </c>
      <c r="E22" s="62">
        <v>24</v>
      </c>
      <c r="G22" s="15"/>
    </row>
    <row r="23" spans="1:7" s="5" customFormat="1" ht="21.75" customHeight="1">
      <c r="A23" s="65"/>
      <c r="B23" s="66"/>
      <c r="C23" s="33" t="s">
        <v>47</v>
      </c>
      <c r="D23" s="67"/>
      <c r="E23" s="62"/>
      <c r="G23" s="15"/>
    </row>
    <row r="24" spans="6:13" ht="15">
      <c r="F24" s="47"/>
      <c r="H24" s="47"/>
      <c r="I24" s="47"/>
      <c r="J24" s="47"/>
      <c r="K24" s="47"/>
      <c r="L24" s="47"/>
      <c r="M24" s="47"/>
    </row>
    <row r="27" spans="6:13" ht="15">
      <c r="F27" s="47"/>
      <c r="H27" s="47"/>
      <c r="I27" s="47"/>
      <c r="J27" s="47"/>
      <c r="K27" s="47"/>
      <c r="L27" s="47"/>
      <c r="M27" s="47"/>
    </row>
  </sheetData>
  <sheetProtection selectLockedCells="1" selectUnlockedCells="1"/>
  <mergeCells count="31">
    <mergeCell ref="A18:A20"/>
    <mergeCell ref="B18:B20"/>
    <mergeCell ref="D18:D20"/>
    <mergeCell ref="E18:E20"/>
    <mergeCell ref="A13:A14"/>
    <mergeCell ref="B13:B14"/>
    <mergeCell ref="D13:D14"/>
    <mergeCell ref="E13:E14"/>
    <mergeCell ref="A21:E21"/>
    <mergeCell ref="A22:A23"/>
    <mergeCell ref="B22:B23"/>
    <mergeCell ref="D22:D23"/>
    <mergeCell ref="E22:E23"/>
    <mergeCell ref="A17:E17"/>
    <mergeCell ref="A1:E1"/>
    <mergeCell ref="A3:E3"/>
    <mergeCell ref="A6:E6"/>
    <mergeCell ref="A7:A8"/>
    <mergeCell ref="B7:B8"/>
    <mergeCell ref="A15:A16"/>
    <mergeCell ref="B15:B16"/>
    <mergeCell ref="D15:D16"/>
    <mergeCell ref="E15:E16"/>
    <mergeCell ref="A12:E12"/>
    <mergeCell ref="D7:D8"/>
    <mergeCell ref="E7:E8"/>
    <mergeCell ref="A9:E9"/>
    <mergeCell ref="A10:A11"/>
    <mergeCell ref="B10:B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164.421875" style="0" customWidth="1"/>
  </cols>
  <sheetData>
    <row r="1" ht="13.5">
      <c r="A1" s="48" t="s">
        <v>49</v>
      </c>
    </row>
    <row r="2" ht="27">
      <c r="A2" s="49" t="s">
        <v>8</v>
      </c>
    </row>
    <row r="3" ht="13.5">
      <c r="A3" s="50"/>
    </row>
    <row r="4" ht="13.5">
      <c r="A4" s="48" t="s">
        <v>50</v>
      </c>
    </row>
    <row r="5" ht="13.5">
      <c r="A5" s="50" t="s">
        <v>51</v>
      </c>
    </row>
    <row r="6" ht="13.5">
      <c r="A6" s="50" t="s">
        <v>52</v>
      </c>
    </row>
    <row r="7" ht="13.5">
      <c r="A7" s="50" t="s">
        <v>53</v>
      </c>
    </row>
    <row r="8" ht="13.5">
      <c r="A8" s="50" t="s">
        <v>54</v>
      </c>
    </row>
    <row r="9" ht="13.5">
      <c r="A9" s="50" t="s">
        <v>55</v>
      </c>
    </row>
    <row r="10" ht="13.5">
      <c r="A10" s="50"/>
    </row>
    <row r="11" ht="13.5">
      <c r="A11" s="48" t="s">
        <v>56</v>
      </c>
    </row>
    <row r="12" ht="82.5">
      <c r="A12" s="49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Janser</dc:creator>
  <cp:keywords/>
  <dc:description/>
  <cp:lastModifiedBy>Agnieszka Kużaj</cp:lastModifiedBy>
  <dcterms:created xsi:type="dcterms:W3CDTF">2016-10-25T18:38:17Z</dcterms:created>
  <dcterms:modified xsi:type="dcterms:W3CDTF">2016-10-25T18:38:17Z</dcterms:modified>
  <cp:category/>
  <cp:version/>
  <cp:contentType/>
  <cp:contentStatus/>
</cp:coreProperties>
</file>