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0" yWindow="-240" windowWidth="14910" windowHeight="6735" tabRatio="729"/>
  </bookViews>
  <sheets>
    <sheet name="PRZEDMIAR" sheetId="37" r:id="rId1"/>
  </sheets>
  <calcPr calcId="145621"/>
</workbook>
</file>

<file path=xl/calcChain.xml><?xml version="1.0" encoding="utf-8"?>
<calcChain xmlns="http://schemas.openxmlformats.org/spreadsheetml/2006/main">
  <c r="E144" i="37" l="1"/>
  <c r="E139" i="37"/>
  <c r="E135" i="37"/>
  <c r="E133" i="37"/>
  <c r="E129" i="37"/>
  <c r="E126" i="37"/>
  <c r="E123" i="37"/>
  <c r="E117" i="37"/>
  <c r="E115" i="37"/>
  <c r="E113" i="37"/>
  <c r="E107" i="37"/>
  <c r="E105" i="37"/>
  <c r="E102" i="37"/>
  <c r="E100" i="37"/>
  <c r="E96" i="37"/>
  <c r="E94" i="37"/>
  <c r="E91" i="37"/>
  <c r="E98" i="37" s="1"/>
  <c r="E86" i="37"/>
  <c r="E81" i="37"/>
  <c r="E77" i="37"/>
  <c r="E75" i="37"/>
  <c r="E73" i="37"/>
  <c r="E71" i="37"/>
  <c r="E69" i="37"/>
  <c r="E89" i="37" s="1"/>
  <c r="E67" i="37"/>
  <c r="E65" i="37"/>
  <c r="C64" i="37"/>
  <c r="E61" i="37"/>
  <c r="E63" i="37" s="1"/>
  <c r="E59" i="37"/>
  <c r="E57" i="37"/>
  <c r="E53" i="37"/>
  <c r="E51" i="37"/>
  <c r="E49" i="37"/>
  <c r="E43" i="37"/>
  <c r="E41" i="37"/>
  <c r="E27" i="37"/>
  <c r="E25" i="37"/>
  <c r="E23" i="37"/>
  <c r="E21" i="37"/>
  <c r="E19" i="37"/>
  <c r="E17" i="37"/>
  <c r="E15" i="37"/>
  <c r="B13" i="37"/>
  <c r="E11" i="37"/>
  <c r="B11" i="37"/>
  <c r="B15" i="37" s="1"/>
  <c r="B17" i="37" s="1"/>
  <c r="B29" i="37" l="1"/>
  <c r="B19" i="37"/>
  <c r="E120" i="37"/>
  <c r="B21" i="37" l="1"/>
  <c r="B23" i="37"/>
  <c r="B25" i="37" s="1"/>
  <c r="B27" i="37" s="1"/>
  <c r="B35" i="37"/>
  <c r="B31" i="37"/>
  <c r="B37" i="37" l="1"/>
  <c r="B51" i="37" s="1"/>
  <c r="B33" i="37"/>
  <c r="B49" i="37"/>
  <c r="B41" i="37"/>
  <c r="B47" i="37" l="1"/>
  <c r="B39" i="37"/>
  <c r="B53" i="37" s="1"/>
  <c r="B55" i="37" s="1"/>
  <c r="B57" i="37" s="1"/>
  <c r="B59" i="37" s="1"/>
  <c r="B61" i="37" s="1"/>
  <c r="B63" i="37" s="1"/>
  <c r="B65" i="37" s="1"/>
  <c r="B67" i="37" s="1"/>
  <c r="B69" i="37" s="1"/>
  <c r="B71" i="37" s="1"/>
  <c r="B73" i="37" s="1"/>
  <c r="B75" i="37" s="1"/>
  <c r="B43" i="37"/>
  <c r="B45" i="37" s="1"/>
  <c r="B79" i="37" l="1"/>
  <c r="B77" i="37"/>
  <c r="B81" i="37" s="1"/>
  <c r="B84" i="37" s="1"/>
  <c r="B86" i="37" s="1"/>
  <c r="B89" i="37" s="1"/>
  <c r="B91" i="37" s="1"/>
  <c r="B94" i="37" s="1"/>
  <c r="B96" i="37" s="1"/>
  <c r="B105" i="37" l="1"/>
  <c r="B98" i="37"/>
  <c r="B107" i="37" l="1"/>
  <c r="B100" i="37"/>
  <c r="B102" i="37" s="1"/>
  <c r="B113" i="37" l="1"/>
  <c r="B115" i="37" s="1"/>
  <c r="B117" i="37" s="1"/>
  <c r="B120" i="37" s="1"/>
  <c r="B123" i="37" s="1"/>
  <c r="B126" i="37" s="1"/>
  <c r="B129" i="37" s="1"/>
  <c r="B133" i="37" s="1"/>
  <c r="B137" i="37" s="1"/>
  <c r="B139" i="37" s="1"/>
  <c r="B141" i="37" s="1"/>
  <c r="B144" i="37" s="1"/>
  <c r="B146" i="37" s="1"/>
  <c r="B148" i="37" s="1"/>
  <c r="B110" i="37"/>
</calcChain>
</file>

<file path=xl/sharedStrings.xml><?xml version="1.0" encoding="utf-8"?>
<sst xmlns="http://schemas.openxmlformats.org/spreadsheetml/2006/main" count="220" uniqueCount="158">
  <si>
    <t>l.p</t>
  </si>
  <si>
    <t>Podstawa opracowania 
Kod pozycji CPV
Nr specyfikacji technicz.
SST</t>
  </si>
  <si>
    <t>Opis pozycji przedmiarowej</t>
  </si>
  <si>
    <t>Jed.</t>
  </si>
  <si>
    <t>Obmiar</t>
  </si>
  <si>
    <t>m</t>
  </si>
  <si>
    <t>szt</t>
  </si>
  <si>
    <t>CZĘŚĆ DROGOWA</t>
  </si>
  <si>
    <t>km</t>
  </si>
  <si>
    <t xml:space="preserve">RYCZAŁT </t>
  </si>
  <si>
    <t xml:space="preserve">Zabezpieczenie istniejących drzew ( deska okalająca  korę na wysokość 150 cm ) </t>
  </si>
  <si>
    <t xml:space="preserve">Regulacja istniejących  studni  teletechnicznych ,znajdujących się w zakresie robót wraz z uzupełnieniem elementów żeliw , pierścieni  itp. </t>
  </si>
  <si>
    <t xml:space="preserve">Wizja w terenie 
Projekt </t>
  </si>
  <si>
    <t xml:space="preserve">Rozebranie chodnika z  płytek betonowych 35x35 cm ( 50x50 cm )  na podsypce piaskowej wraz z ich utylizacją i wywozem na odległość do 15 km </t>
  </si>
  <si>
    <t xml:space="preserve">Rozebranie  obrzeży i oporników betonowych  betonowych   posadowionych na ławie gruzobetonowej  wraz z rozbiórką ławy i  wywozemna odl. do 15 km .  W  cenie jednostkowej należy przewidzieć  utylizację materiału. </t>
  </si>
  <si>
    <t xml:space="preserve">Zdjęcie i ponowne zamontowanie oznakowania istniejącego pionowego na czas wykonywania robót. Tablice typu E i znaki drogowe typu A,B,C z ponwnym zamontowaniem na ławie betonowej </t>
  </si>
  <si>
    <r>
      <t>m</t>
    </r>
    <r>
      <rPr>
        <vertAlign val="superscript"/>
        <sz val="14"/>
        <rFont val="Arial"/>
        <family val="2"/>
        <charset val="238"/>
      </rPr>
      <t>2</t>
    </r>
  </si>
  <si>
    <t xml:space="preserve">ha </t>
  </si>
  <si>
    <r>
      <t>m</t>
    </r>
    <r>
      <rPr>
        <vertAlign val="superscript"/>
        <sz val="14"/>
        <rFont val="Arial"/>
        <family val="2"/>
        <charset val="238"/>
      </rPr>
      <t>3</t>
    </r>
  </si>
  <si>
    <t>Rozebranie nawierzchni zjazdów  o nawierzchni  tłuczniowo-szutrowej  grubości 15-20 cm wraz z warstwami konstrukcyjnymi znajdującymi się pod nimi . Materiał do wywozu na odległośc do 15km W cenie jednostkowej należy ując koszt utylizacji .</t>
  </si>
  <si>
    <t xml:space="preserve">Nawierzchnia z kostki betonowej  brukowej gr 8 cm -na podsypce  z miału kamiennego o gr 3 cm :  chodnik - kolor kostki szary . Kostka bezfugowa spoinowana piaskiem drobnym </t>
  </si>
  <si>
    <t xml:space="preserve">Nawierzchnia z kostki betonowej  brukowej gr 8 cm -na podsypce  z miału kamiennego o gr 3 cm :  ciąg jezdny dla rowerów w kolorze czerwonym . Kostka bezfugowa spoinowana piaskiem </t>
  </si>
  <si>
    <t>rycz</t>
  </si>
  <si>
    <t xml:space="preserve">Wykonanie  dokumentacji , uzgodnienie i wyniesieni ORZ  na czas prowadzenia robót. </t>
  </si>
  <si>
    <t>Kawężniki betonowe 15*30*100  betonowe wystające i wtopione wraz z docięciem i  z wykonaniem ław betonowych z betonu C12,5/15</t>
  </si>
  <si>
    <r>
      <t>m</t>
    </r>
    <r>
      <rPr>
        <vertAlign val="superscript"/>
        <sz val="12"/>
        <rFont val="Arial CE"/>
        <charset val="238"/>
      </rPr>
      <t>2</t>
    </r>
  </si>
  <si>
    <t>Ułożenie siatki wzmacniającej  wraz z przygotowaniem podłożazgodnie z opisem w SST</t>
  </si>
  <si>
    <t>Opracowanie operatu powykonawczego wraz z wykonaniem mapy powykonawczej dla zadania.</t>
  </si>
  <si>
    <t>D-01.01.01   ROBOTY  PRZYGOTOWAWCZE   Kod CPV-45100000-8</t>
  </si>
  <si>
    <t>D-02.01.01   NASYPY  Kod CPV-45233000-9</t>
  </si>
  <si>
    <t>D-04.01.01   PODBUDOWY Kod CPV-45233000-9</t>
  </si>
  <si>
    <t>D-04.04.01   PODBUDOWY  Kod CPV-45233000-9</t>
  </si>
  <si>
    <t>D-05.03.23   NAWIERZCHNIE  Kod CPV-45233000-9</t>
  </si>
  <si>
    <t>D-05.03.05   NAWIERZCHNIE   Kod CPV-45233000-9</t>
  </si>
  <si>
    <t>D-05.03.13  NAWIERZCHNIE  Kod CPV-45233000-9</t>
  </si>
  <si>
    <t>D-08.03.01  ELEMENTY  ULIC Kod CPV-45233000-9</t>
  </si>
  <si>
    <t>D-07.01.00  OZNAKOWANIE DRÓG I URZADZENIA BEZPIECZEŃSTWA RUCHU   Kod CPV-45233280-5</t>
  </si>
  <si>
    <t>D-01.02.04   ROBOTY  PRZYGOTOWAWCZE  I NAWIERZCHNIWE  ( bez chodnika ) Kod CPV-45100000-8</t>
  </si>
  <si>
    <t xml:space="preserve">D-00.00.00  WYMAGANIA OGÓLNE </t>
  </si>
  <si>
    <t>Zapisy D.00.00.00</t>
  </si>
  <si>
    <t xml:space="preserve">Koszty związne z  zapisami D.00.00.00 </t>
  </si>
  <si>
    <t>Rycz</t>
  </si>
  <si>
    <t>Roboty pomiarowe przy  tyczeniu  dróg w terenie równinnym.Obsługa  geodezyjna zadania .W cenie jednostkowej ująć wszelkie  koszty związane z obsługą geodezyjną zadania ( Między innymi -  inwentaryzacja  oznakowania  poziomego)</t>
  </si>
  <si>
    <t xml:space="preserve">Rozebranie chodnika z kostki betonowej  o gr 6 , 8 cm   na podsypce piaskowej wraz z ich utylizacją i wywozem na odległość do 15 km </t>
  </si>
  <si>
    <t>Rozebranie nawierzchni zjazdów  o nawierzchni  gruzobetonowej  o grubości 15-20 cm wraz z warstwami konstrukcyjnymi znajdującymi się pod nimi . Materiał do wywozu na odległośc do 15km. W cenie jednostkowej należy ująć koszt składowania i  utylizacji .</t>
  </si>
  <si>
    <t xml:space="preserve">Regulacja zaworów wody wraz z wymianą w razie zaistnienia potrzeby elementów żeliw.W cenie jednostkowej należy ująć wszelkie koszty związane z zakupem ,transportem, wydłużeniem sztyc  itp.. </t>
  </si>
  <si>
    <t>n=25 szt</t>
  </si>
  <si>
    <t>F = 0,08ha</t>
  </si>
  <si>
    <t>Rozebranie istniejących krawęzników  ( wtopionych i wystających )  betonowych i kamiennych  na ławie betonowej  wraz z wywozem materiału  na odległość  do 15 km .
W  cenie jednostkowej należy przewidzieć  utylizację materiału - ław , roboty ziemne związane z ich wydobyciem.Do pozostawienia odcinek nowego krawęznika w rejonie  ul.Mostowej strona L=116,00m</t>
  </si>
  <si>
    <r>
      <t xml:space="preserve">Krawężnik do  zmagazynowania  l=300,00 m 
</t>
    </r>
    <r>
      <rPr>
        <u/>
        <sz val="12"/>
        <color rgb="FFFF0000"/>
        <rFont val="Arial"/>
        <family val="2"/>
        <charset val="238"/>
      </rPr>
      <t/>
    </r>
  </si>
  <si>
    <t>Oczyszczenie , składowanie  na palety rozebranych krawężników kamiennych wraz z ich wywozem  w miejsce ich składowania .Odległośc transportowa do 15 km. W cenie jednostkowej należy  wliczyć koszt spaletowania i palet.</t>
  </si>
  <si>
    <t>Rozebranie nawierzchni  zjazdów z bloczków betonowych TRYLINKI    o gr 15-17 cm na podbudowach gruzobetonowych ( wraz z podbudowami) Materiał do wywozu na odległośc do 15 km .W cenie jednostkowej należy ując koszt utylizacji .</t>
  </si>
  <si>
    <t>Rozebranie nawierzchni zjazdów  o nawierzchni  asfaltobetonowej  i grubości 12 cm wraz z warstwami konstrukcyjnymi znajdującymi się pod nimi . Materiał do wywozu na odległośc do 15 km .W cenie jednostkowej należy ując koszt utylizacji .</t>
  </si>
  <si>
    <t xml:space="preserve">Regulacja studni kanalizacji  deszczowej  w konstrukcji drogi. W studniach w jezdni  wymienić włazy wraz z pokrywami.W cenie ująć wymianę elelmentów żeliw. Żeliwa należy  ująć  - w ceniem jednostkowej , </t>
  </si>
  <si>
    <t>n=3 szt</t>
  </si>
  <si>
    <t xml:space="preserve">Przełożenie istniejącego chodnika z kostki betonowej typu Holland  o gr. 8 cm  wraz z usunięciem darni
i przerostów .Elementy uszkodzone  do wymiany na nowe  do  8 % . W cenie jednostkowej należy ująć  koszty  transportu , składowania i utylizacji materiału  pochodzącego z przełożenia chodnika.Odległość transportowa do 15 km  . </t>
  </si>
  <si>
    <t xml:space="preserve">Karczowanie  z rowu krzewów i poszycia  do 3000 szt/ha w miejscu przerastania zieleini niskiej  przy ciagu  pieszojezdnym.  </t>
  </si>
  <si>
    <t>Wykonanie przykanalików  wraz z wpięciem do  istniejących studni deszczowych. 
Przykanalik fi 160 z PCV  , L= 171,00m . W cenie jednostkowej należy ująć roboty ziemne i transport materiału  pochodzącego z  rozbiorki do 15 km .</t>
  </si>
  <si>
    <t>Przełożenie  na poziomie 10  % . Obrzeże nowe  na poziomie 5  % ,  L = 134,00*0,05 = 13,40 m ,</t>
  </si>
  <si>
    <t>Przełożenie  na poziomie 10  % . Krawężnik  nowy  na poziomie 5  % ,  L = 134,00*0,05 = 13,40 m ,</t>
  </si>
  <si>
    <t>Wykonanie wpustów deszczowych  typowych  drogowych fi 500 typu ciężkiego. W cenie jednostkowej należy ując wszelkie koszty  związane  z  wykonaiem  wpustu .
Wpusty nowe   - uzupełnienie   n=4 szt,</t>
  </si>
  <si>
    <t>Wykonanie wpustów deszczowych  typowych  drogowych fi 500 typu ciężkiego w miejscu rozebranych  wpustów . W cenie jednostkowej należy ując wszelkie koszty  związane  z  wykonaiem  wpustu 
n=14 szt,</t>
  </si>
  <si>
    <t>Rozebranie  istniejąch  wpustów deszczowych typowych drogowych fi -300 / 500 mm  wraz z rozebraniem przykanalików deszczowych  fi  160 mm . W cenie jednostkowej należyując koszty związane  w rozebraniem nawierzchni , robotami ziemnymi , odtworzeniem  podbudowy do podbudowy  bitumicznej, transportem materiału pochodzącego z rozbiorkio na odległośc do 15 km 
n=14 szt,</t>
  </si>
  <si>
    <t>n=8 szt,</t>
  </si>
  <si>
    <t>n=16 szt,</t>
  </si>
  <si>
    <t>n=4 szt</t>
  </si>
  <si>
    <t xml:space="preserve">Przesunięcie istniejących latarni kolidujących z trasą ciągu pieszojezdnego. </t>
  </si>
  <si>
    <t>Remont istniejących  barier ceglanych.W cenie jednostkowej należy ując koszty związane z oczyszczeniem , uzupełnieniem  bariery  ceglanej . Powierzchnia bariery do  hydrofobizacji.</t>
  </si>
  <si>
    <t xml:space="preserve">Wykonanie niezbędnych napraw  korpusu ściany czołowej przepustu .Mechaniczne zbicie betonu w miejscach uszkodzeń do 2 cm , </t>
  </si>
  <si>
    <t>Remont istniejących  przyczółków  ścian  przepustu  .W cenie jednostkowej należy ując koszty związane z oczyszczeniem , uzupełnieniem . Powierzchnia ścian  do hydrofobizacji .</t>
  </si>
  <si>
    <t xml:space="preserve">Frezowanie nawierzchni zatoki  autobusowej  do gr. 13 cm.Materiał - destrukt bitumiczny do  wywozu w miejsce wskazane przez Zamawijącego.Odległośc transportowa do 15 km . Materiał własność  Zamawijącego  </t>
  </si>
  <si>
    <t xml:space="preserve">Rozebranie  istniejącej podbudowy   spod  nawierzchni zatoki  autobusowej  do gr. 25  cm.Materiał - do  wywozu do 15 km . W cenie jednostkowej należy ująć koszty  utylizacji i skladowania  </t>
  </si>
  <si>
    <t xml:space="preserve">Frezowanie nawierzchni do gr.13 cm. Materiał - destrukt bitumiczny do  wywozu w miejsce wskazane przez Zamawijącego.Odległośc transportowa do 15 km . Materiał własność  Zamawijącego. 
Rejon wymiany konstrukcji  wraz z podbudową. </t>
  </si>
  <si>
    <t xml:space="preserve">Rozebranie istniejącej  podbudowy   do gr. 25 cm.Materiał - do  wywozu w miejsce wskazane przez Zamawijącego.Odległośc transportowa do 15 km . Rejon wymiany konstrukcji wraz z podbudową. </t>
  </si>
  <si>
    <t xml:space="preserve">Frezowanie nawierzchni do gr.5 cm. Materiał - destrukt bitumiczny do  wywozu w miejsce wskazane przez Zamawijącego.Odległośc transportowa do 15 km . Materiał własność  Zamawijącego. 
Pozostała część jezdni ulicy  1-go Maja </t>
  </si>
  <si>
    <t xml:space="preserve">Przełożenie istniejącego krawężnika  betonowego  na ławie betonowej .  Materiał nowy na poziomie 5% . 
W cenie jednostkowej należy ująć  koszty  transportu , składowania ,utylizacji i betonu .Odległość transportowa do 15 km . </t>
  </si>
  <si>
    <t xml:space="preserve">Przełożenie istniejącego opornika ( obrzeża  )  na ławie betonowej .  Materiał nowy na poziomie 5 % . 
W cenie jednostkowej należy ująć  koszty  transportu , składowania , utylizacji , betonu .Odległość transportowa do 15 km . </t>
  </si>
  <si>
    <t xml:space="preserve">Rozebranie podbudowy  tłuczniowej  - spod chodników, zjazdów ,na głebokość do 20 cm.Materiał do wywozu  i utylizacji .Odległośc transportowa do 15 km. </t>
  </si>
  <si>
    <r>
      <rPr>
        <u/>
        <sz val="12"/>
        <rFont val="Arial"/>
        <family val="2"/>
        <charset val="238"/>
      </rPr>
      <t xml:space="preserve">Odcinek  głowny ul.1- go Maja  strona L </t>
    </r>
    <r>
      <rPr>
        <sz val="12"/>
        <rFont val="Arial"/>
        <family val="2"/>
        <charset val="238"/>
      </rPr>
      <t xml:space="preserve">
F=2,08* (1033,50 -134,00) + 2,08*8,50 = 1 888,64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
</t>
    </r>
    <r>
      <rPr>
        <u/>
        <sz val="12"/>
        <rFont val="Arial"/>
        <family val="2"/>
        <charset val="238"/>
      </rPr>
      <t>Odcinek  głowny ul.1- go Maja  strona P</t>
    </r>
    <r>
      <rPr>
        <sz val="12"/>
        <rFont val="Arial"/>
        <family val="2"/>
        <charset val="238"/>
      </rPr>
      <t xml:space="preserve"> 
F=2,08* (1033,50 - 267,00)+267*1,50   = 1 994,82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
</t>
    </r>
    <r>
      <rPr>
        <u/>
        <sz val="12"/>
        <rFont val="Arial"/>
        <family val="2"/>
        <charset val="238"/>
      </rPr>
      <t xml:space="preserve">Dodatkowe  powierzchnie  w rejonie wejść i zjazdów  </t>
    </r>
    <r>
      <rPr>
        <sz val="12"/>
        <rFont val="Arial"/>
        <family val="2"/>
        <charset val="238"/>
      </rPr>
      <t xml:space="preserve">
F=0,5*2,50*3,50+4,25*5,00+2,00*0,5*2,00+2*0,5*2,50*3,00+9,50*1,75-1,50+2,50 +1,50*3,50+16,10*3,00=106,30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
</t>
    </r>
    <r>
      <rPr>
        <u/>
        <sz val="12"/>
        <color rgb="FFFF0000"/>
        <rFont val="Arial"/>
        <family val="2"/>
        <charset val="238"/>
      </rPr>
      <t/>
    </r>
  </si>
  <si>
    <t xml:space="preserve">Remont istniejącego  przepustu    wraz z zabrukiem kostką 9/11 ( jak w dokumentacji)  wylotu i wlotu . W ramach robót wykonaie czynności jak w  opisie technicznym </t>
  </si>
  <si>
    <r>
      <t>L= 25,00 m , Zabruk F= 2*2,50 = 5,00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</t>
    </r>
  </si>
  <si>
    <r>
      <t>Poszerzenie do szerokości  s= 2,7 m po trasie ciagu pieszojezdnego 
F=(820,00 - 6*5,50 ) *0,2= 157,40 m</t>
    </r>
    <r>
      <rPr>
        <vertAlign val="superscript"/>
        <sz val="12"/>
        <rFont val="Arial"/>
        <family val="2"/>
        <charset val="238"/>
      </rPr>
      <t xml:space="preserve">2 
</t>
    </r>
    <r>
      <rPr>
        <sz val="12"/>
        <rFont val="Arial"/>
        <family val="2"/>
        <charset val="238"/>
      </rPr>
      <t>V=157,40*0,35=55,09 m</t>
    </r>
    <r>
      <rPr>
        <vertAlign val="superscript"/>
        <sz val="12"/>
        <rFont val="Arial"/>
        <family val="2"/>
        <charset val="238"/>
      </rPr>
      <t>3</t>
    </r>
  </si>
  <si>
    <t xml:space="preserve">Wykonanie niezbędnych napraw korpusu  ściany czołowej  przepustu  Mechaniczne wypełnienie ubytkow zaprawą  cementowo - polimerową - do 2 cm </t>
  </si>
  <si>
    <t xml:space="preserve">Usunięcie  nadmiaru humusu i darni  po trasie ciągu  pieszojezdnego do gł.25 cm . Wywóz nadmiaru materiału na odległość do 15 km </t>
  </si>
  <si>
    <t xml:space="preserve">Wykonanie nasypu z gruntu dowiezionego z dokopu  -  grunt z grupy G1  wraz z zagęszczniem. W cenie jednostkowej , należy uwglednic koszty  dostawy  , zagęszczenia , przygotowanie nasypu do  granicy robót ziemnych . Poszerzene nasypu w miejscach  skarp . </t>
  </si>
  <si>
    <t xml:space="preserve">Umocnienie  trzonu nasypu płytami Meba . Wysokość zabezpieczenie h=120 cm </t>
  </si>
  <si>
    <r>
      <t>V=350,00 m</t>
    </r>
    <r>
      <rPr>
        <vertAlign val="superscript"/>
        <sz val="12"/>
        <rFont val="Arial"/>
        <family val="2"/>
        <charset val="238"/>
      </rPr>
      <t>3</t>
    </r>
  </si>
  <si>
    <r>
      <t>F=30*1,5 = 45,00  m</t>
    </r>
    <r>
      <rPr>
        <vertAlign val="superscript"/>
        <sz val="12"/>
        <rFont val="Arial"/>
        <family val="2"/>
        <charset val="238"/>
      </rPr>
      <t>2</t>
    </r>
  </si>
  <si>
    <t xml:space="preserve">Korytowanie wraz z profilowaniem  pod nawierzchnię   po robotach rozbiorkowych w miejscu wymiany podbudowy   na głębokość s= 30 cm z wywiezieniem  materiału po korytowaniu na odległość do 15 km  
Ciąg głowny w miejscu wymian. </t>
  </si>
  <si>
    <r>
      <t xml:space="preserve"> F=325,00*6,00 =1 950,00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 </t>
    </r>
  </si>
  <si>
    <t xml:space="preserve">Rozebranie podbudowy  na głebokość do 20 cm. Materiał do wywozu  i utylizacji .Odległośc transportowa do 15 km. </t>
  </si>
  <si>
    <r>
      <t>F=208,00+48,83+185,06 =441,89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</t>
    </r>
  </si>
  <si>
    <t xml:space="preserve">Rozebranie podbudowy  na głebokość do 15  cm. Materiał do wywozu  i utylizacji .Odległośc transportowa do 15 km. </t>
  </si>
  <si>
    <t>Wykonanie warstwy odsączającej warstwa odsączająca –kruszywo    Gf85  o gr 10 cm - pod zjazdy , jezdnie , zatoki autobusowe i konstrukcje  ścieżki rowerowej wraz z dowozem.</t>
  </si>
  <si>
    <t xml:space="preserve">Wykonanie podbudowy tłuczniowej z kruszywa stabilizowanego mechanicznie 0/31,50 i  gr 20 cm  
Zjazdy bitumiczne </t>
  </si>
  <si>
    <t xml:space="preserve">Wykonanie podbudowy tłuczniowej z kruszywa stabilizowanego mechanicznie 0/31,5 mm i  gr 20cm  
Wymiana  nawierzchni ul.1-go Maja </t>
  </si>
  <si>
    <r>
      <t>F=185,00+288,58+48,33 =441,89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</t>
    </r>
  </si>
  <si>
    <t xml:space="preserve">Wykonanie podbudowy tłuczniowej z kruszywa stabilizowanego mechanicznie 0/31,50 i  gr 15 cm  
Chodniki + ciąg pieszojezdny </t>
  </si>
  <si>
    <t>D-04.05.01   PODBUDOWY  Kod CPV-45233000-9</t>
  </si>
  <si>
    <t xml:space="preserve">Podbudowa z kruszywa stabilizowanego cementem o Rm min 2,50 MPa wraz z zagęszczeniem i pielęgnacją . Grubość  warstwy  20 cm </t>
  </si>
  <si>
    <t xml:space="preserve">Podbudowa z kruszywa stabilizowanego cementem o Rm min 2,50 MPa wraz z zagęszczeniem i pielęgnacją  . Wymiana jezdnia główna 1- go Maja .Grubość  warstwy  25 cm </t>
  </si>
  <si>
    <r>
      <t>F=521,90+441,89+ 228,00= 1191,79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</t>
    </r>
  </si>
  <si>
    <t>D-04.06.01   PODBUDOWY  Kod CPV-45233000-9</t>
  </si>
  <si>
    <t xml:space="preserve">Podbudowa z betonu C20/25  wraz z zagęszczeniem i pielęgnacją  . Wymiana jezdnia główna 1- go Maja .Grubość  warstwy  20 cm </t>
  </si>
  <si>
    <r>
      <t>F=228,00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</t>
    </r>
  </si>
  <si>
    <r>
      <t>Ułozenie podbudowy z  asfaltobetonu  AC 16 W 35/50 w miejscu wykonywanych robót  wraz z oczyszczeniem i skropieniem w ilości do 0,8 kg/m</t>
    </r>
    <r>
      <rPr>
        <i/>
        <vertAlign val="superscript"/>
        <sz val="12"/>
        <rFont val="Arial"/>
        <family val="2"/>
        <charset val="238"/>
      </rPr>
      <t>2</t>
    </r>
    <r>
      <rPr>
        <i/>
        <sz val="12"/>
        <rFont val="Arial"/>
        <family val="2"/>
        <charset val="238"/>
      </rPr>
      <t xml:space="preserve"> - o gr 13 cm </t>
    </r>
  </si>
  <si>
    <r>
      <t>Skropienie i oczyszczenie nawierzchni F= 1950,00m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</t>
    </r>
  </si>
  <si>
    <r>
      <t>F= 1846,00 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</t>
    </r>
  </si>
  <si>
    <r>
      <t>Ułozenie npodbudowy z  asfaltobetonu  AC 16 W 35/50  w miejscu wykonywanych robót   na 6 cm poszerzeniach i w miejscu wymian  dodatkowych  - wraz z oczyszczeniem i skropieniem w ilości do 0,8 kg/m</t>
    </r>
    <r>
      <rPr>
        <i/>
        <vertAlign val="superscript"/>
        <sz val="12"/>
        <rFont val="Arial"/>
        <family val="2"/>
        <charset val="238"/>
      </rPr>
      <t>2</t>
    </r>
  </si>
  <si>
    <r>
      <t>F=495,00  m</t>
    </r>
    <r>
      <rPr>
        <vertAlign val="superscript"/>
        <sz val="12"/>
        <rFont val="Arial"/>
        <family val="2"/>
        <charset val="238"/>
      </rPr>
      <t>2</t>
    </r>
  </si>
  <si>
    <r>
      <t>Skropienie i oczyszczenie  nawierzchnia  F= 495,000m</t>
    </r>
    <r>
      <rPr>
        <vertAlign val="superscript"/>
        <sz val="12"/>
        <rFont val="Arial"/>
        <family val="2"/>
        <charset val="238"/>
      </rPr>
      <t>2</t>
    </r>
  </si>
  <si>
    <r>
      <t>F=1033,50*6,00-1033,50*2*0,16+495,00= 6 365,280m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</t>
    </r>
  </si>
  <si>
    <r>
      <t>Skropienie i oczyszczenie  nawierzchnia  F= 6 365,280m</t>
    </r>
    <r>
      <rPr>
        <vertAlign val="superscript"/>
        <sz val="12"/>
        <rFont val="Arial"/>
        <family val="2"/>
        <charset val="238"/>
      </rPr>
      <t>2</t>
    </r>
  </si>
  <si>
    <t>L=1033*2,00-136,00+3,14*8,0*7,50 +5*3,14*8,00 = 2 244,00  m</t>
  </si>
  <si>
    <t xml:space="preserve">Nawierzchnia betonowa na zatoce autobusowej układana na podsypce  cem-piaskowej 1:2 i o gr 3-4 cm wraz z  pielęgnacją </t>
  </si>
  <si>
    <t xml:space="preserve">Ściek z kostki betonowej 16 x16 cm  - ściek  jednorzędowy układany na wspolnej ławie z krawężnikiem betonowym </t>
  </si>
  <si>
    <r>
      <t>Kostka betonowa o wymiarach 16 x 16 x 14 cm , F=228,00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</t>
    </r>
  </si>
  <si>
    <r>
      <t>Ułożenie nawierzchni  SMA   11 PMB  25/55-60 o gr. 5 cm w miejscu wykonywanych robót  wraz 
z oczyszczeniem i skropieniem  w ilości do 0, 3 -0,5 kg/m</t>
    </r>
    <r>
      <rPr>
        <i/>
        <vertAlign val="superscript"/>
        <sz val="12"/>
        <rFont val="Arial"/>
        <family val="2"/>
        <charset val="238"/>
      </rPr>
      <t>2</t>
    </r>
    <r>
      <rPr>
        <i/>
        <sz val="12"/>
        <rFont val="Arial"/>
        <family val="2"/>
        <charset val="238"/>
      </rPr>
      <t xml:space="preserve"> - warstwa  ścieralna na ciągu głównym i zjazdach bitumicznych </t>
    </r>
  </si>
  <si>
    <r>
      <t>F=1033,50*6,00-1033,50*2*0,16 -325*2*0,16 =5 766,28  m</t>
    </r>
    <r>
      <rPr>
        <vertAlign val="superscript"/>
        <sz val="12"/>
        <rFont val="Arial"/>
        <family val="2"/>
        <charset val="238"/>
      </rPr>
      <t>2</t>
    </r>
  </si>
  <si>
    <t xml:space="preserve">L=2244,00 m </t>
  </si>
  <si>
    <t xml:space="preserve">Odbudowa linii  i oznakowania poziomego - oznakowanie grubowarstwowe  termoplastyczne </t>
  </si>
  <si>
    <t>n=10</t>
  </si>
  <si>
    <t xml:space="preserve">Odtworzenie pasa zieleni po robotach brukarskich . Pas szerokości  50 cm za obrzeżem , krawęznikiem z obsianiem trawą w ilośc 2,5 g /m2. W cenie jednostkowej należy ująć dwa koszenia , nawożenie , pielęgnację </t>
  </si>
  <si>
    <r>
      <t>F=1033,50*0,5*4-(136,00+267,00)*0,5*4-175*0,5=1173,50 m</t>
    </r>
    <r>
      <rPr>
        <vertAlign val="superscript"/>
        <sz val="12"/>
        <rFont val="Arial"/>
        <family val="2"/>
        <charset val="238"/>
      </rPr>
      <t>2</t>
    </r>
  </si>
  <si>
    <r>
      <rPr>
        <u/>
        <sz val="12"/>
        <rFont val="Arial"/>
        <family val="2"/>
        <charset val="238"/>
      </rPr>
      <t xml:space="preserve">Odcinek głowny ul. 1- go Maja </t>
    </r>
    <r>
      <rPr>
        <sz val="12"/>
        <rFont val="Arial"/>
        <family val="2"/>
        <charset val="238"/>
      </rPr>
      <t xml:space="preserve">
L=1033*2,00-116,00 - 3*8,50 = 1 924,50 m
</t>
    </r>
    <r>
      <rPr>
        <u/>
        <sz val="12"/>
        <rFont val="Arial"/>
        <family val="2"/>
        <charset val="238"/>
      </rPr>
      <t>Dodatkowe krawęzniki wynikłe z obmiaru w terenie ( parking, zatoki autobusowe , łuki  itp.)</t>
    </r>
    <r>
      <rPr>
        <sz val="12"/>
        <rFont val="Arial"/>
        <family val="2"/>
        <charset val="238"/>
      </rPr>
      <t xml:space="preserve">
L=3,0+3,00+16,20+(2*3,14*6,50)*2 +9*4,50=144,34 m
(Ilośc krawężnika kamiennego L=320,00 m ) 
Roboty rozbiórkowe z niezbędną rozbiórka podbudów pod  krawężnik i ściek z kb</t>
    </r>
  </si>
  <si>
    <r>
      <rPr>
        <u/>
        <sz val="12"/>
        <rFont val="Arial"/>
        <family val="2"/>
        <charset val="238"/>
      </rPr>
      <t xml:space="preserve">Odcinek głowny ul. 1- go Maja 
</t>
    </r>
    <r>
      <rPr>
        <sz val="12"/>
        <rFont val="Arial"/>
        <family val="2"/>
        <charset val="238"/>
      </rPr>
      <t>L=1033*2,00-116,00 - 3*8,50- 22,50-35,00 = 1867,00 m</t>
    </r>
    <r>
      <rPr>
        <u/>
        <sz val="12"/>
        <rFont val="Arial"/>
        <family val="2"/>
        <charset val="238"/>
      </rPr>
      <t xml:space="preserve">
Dodatkowe  obrzeża wynikłe z obmiaru w terenie - chodnik przed  kładka dla pieszych) 
</t>
    </r>
    <r>
      <rPr>
        <sz val="12"/>
        <rFont val="Arial"/>
        <family val="2"/>
        <charset val="238"/>
      </rPr>
      <t>L=8,50  m</t>
    </r>
    <r>
      <rPr>
        <u/>
        <sz val="12"/>
        <rFont val="Arial"/>
        <family val="2"/>
        <charset val="238"/>
      </rPr>
      <t xml:space="preserve">
Dodatkowe obrzeża wynikłe z obmiaru w terenie  przy zatokach autobusowych, zieleńcach  itp
</t>
    </r>
    <r>
      <rPr>
        <sz val="12"/>
        <rFont val="Arial"/>
        <family val="2"/>
        <charset val="238"/>
      </rPr>
      <t xml:space="preserve">L=386,50+798,50 = 1185,00 m
</t>
    </r>
    <r>
      <rPr>
        <u/>
        <sz val="12"/>
        <color rgb="FFFF0000"/>
        <rFont val="Arial"/>
        <family val="2"/>
        <charset val="238"/>
      </rPr>
      <t/>
    </r>
  </si>
  <si>
    <r>
      <rPr>
        <u/>
        <sz val="12"/>
        <rFont val="Arial"/>
        <family val="2"/>
        <charset val="238"/>
      </rPr>
      <t xml:space="preserve">odcinek  głowny ul.1-go Maja </t>
    </r>
    <r>
      <rPr>
        <sz val="12"/>
        <rFont val="Arial"/>
        <family val="2"/>
        <charset val="238"/>
      </rPr>
      <t xml:space="preserve">
F=2,08*( 1033,50-268,50)+140,27*1,1+128,80*1,55 +164,50*2,08= 2 287,30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
</t>
    </r>
    <r>
      <rPr>
        <u/>
        <sz val="12"/>
        <rFont val="Arial"/>
        <family val="2"/>
        <charset val="238"/>
      </rPr>
      <t xml:space="preserve">dodatkowe  powierzchnie  w rejonie wejść i zjazdów  </t>
    </r>
    <r>
      <rPr>
        <sz val="12"/>
        <rFont val="Arial"/>
        <family val="2"/>
        <charset val="238"/>
      </rPr>
      <t xml:space="preserve">
F=0,5*2,50*3,50+4,25*5,00+2,00*0,5*2,00+2*0,5*2,50*3,00+9,50*1,75-1,50+2,50 +1,50*3,50+16,10*3,00=106,30 m</t>
    </r>
    <r>
      <rPr>
        <vertAlign val="superscript"/>
        <sz val="12"/>
        <rFont val="Arial"/>
        <family val="2"/>
        <charset val="238"/>
      </rPr>
      <t xml:space="preserve">2 
</t>
    </r>
    <r>
      <rPr>
        <u/>
        <sz val="12"/>
        <rFont val="Arial"/>
        <family val="2"/>
        <charset val="238"/>
      </rPr>
      <t xml:space="preserve">dodatkowe  powierzchnia  łacznik w kierunku chodnika przed kładką ) </t>
    </r>
    <r>
      <rPr>
        <sz val="12"/>
        <rFont val="Arial"/>
        <family val="2"/>
        <charset val="238"/>
      </rPr>
      <t xml:space="preserve">
F=8,50*2,00= 17,00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
</t>
    </r>
    <r>
      <rPr>
        <u/>
        <sz val="12"/>
        <rFont val="Arial"/>
        <family val="2"/>
        <charset val="238"/>
      </rPr>
      <t xml:space="preserve">powierzchnia  do zminusowania ( szerokości zjazdów , wejść itp)  </t>
    </r>
    <r>
      <rPr>
        <sz val="12"/>
        <rFont val="Arial"/>
        <family val="2"/>
        <charset val="238"/>
      </rPr>
      <t xml:space="preserve">
F= -( 8*4,50+3,50+6*4,0+2*4,50)*2,10 =-152,25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
</t>
    </r>
    <r>
      <rPr>
        <u/>
        <sz val="12"/>
        <color rgb="FFFF0000"/>
        <rFont val="Arial"/>
        <family val="2"/>
        <charset val="238"/>
      </rPr>
      <t/>
    </r>
  </si>
  <si>
    <r>
      <rPr>
        <u/>
        <sz val="12"/>
        <rFont val="Arial"/>
        <family val="2"/>
        <charset val="238"/>
      </rPr>
      <t xml:space="preserve">odcinek  głowny ul.1-go Maja </t>
    </r>
    <r>
      <rPr>
        <sz val="12"/>
        <rFont val="Arial"/>
        <family val="2"/>
        <charset val="238"/>
      </rPr>
      <t xml:space="preserve">
F=5,00*4,20=21,00 m</t>
    </r>
    <r>
      <rPr>
        <vertAlign val="superscript"/>
        <sz val="12"/>
        <rFont val="Arial"/>
        <family val="2"/>
        <charset val="238"/>
      </rPr>
      <t>2 ,</t>
    </r>
  </si>
  <si>
    <r>
      <t>F=(6,5+4)*0,5*7*2+(5,50+6,0)*0,5*7+5,0*2,0+5,50*5,0 +16,1*2,1=185,06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,</t>
    </r>
  </si>
  <si>
    <r>
      <t>m</t>
    </r>
    <r>
      <rPr>
        <vertAlign val="superscript"/>
        <sz val="14"/>
        <rFont val="Arial"/>
        <family val="2"/>
        <charset val="238"/>
      </rPr>
      <t>2</t>
    </r>
    <r>
      <rPr>
        <sz val="14"/>
        <rFont val="Arial"/>
        <family val="2"/>
        <charset val="238"/>
      </rPr>
      <t xml:space="preserve"> </t>
    </r>
  </si>
  <si>
    <r>
      <t>F=(5,50+3,75)*0,5*7*5 +(20,50+7,2)*0,5*7+(5,0+3,5)*0,5*7 =288,584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,</t>
    </r>
  </si>
  <si>
    <r>
      <t>F=3,5*2,75+(7,0+4,2)*0,5*7=48,83 m</t>
    </r>
    <r>
      <rPr>
        <vertAlign val="superscript"/>
        <sz val="12"/>
        <rFont val="Arial"/>
        <family val="2"/>
        <charset val="238"/>
      </rPr>
      <t>2</t>
    </r>
  </si>
  <si>
    <r>
      <t>F=(20,5+6,0)*0,5*12+(4+8)*0,5*7+4,0*1,75 =208,00  m</t>
    </r>
    <r>
      <rPr>
        <vertAlign val="superscript"/>
        <sz val="12"/>
        <rFont val="Arial"/>
        <family val="2"/>
        <charset val="238"/>
      </rPr>
      <t>2</t>
    </r>
  </si>
  <si>
    <r>
      <t xml:space="preserve">Przełożenie  na poziomie 8 % . Kostka nowa na poziomie 1 % , F = 134,00 *2,0 0*0,08= 21,44 m </t>
    </r>
    <r>
      <rPr>
        <vertAlign val="superscript"/>
        <sz val="12"/>
        <rFont val="Arial"/>
        <family val="2"/>
        <charset val="238"/>
      </rPr>
      <t xml:space="preserve">2 </t>
    </r>
  </si>
  <si>
    <r>
      <t>F=12*2*0,25*5*0,07+12*2*0,5*5*0,07+13*0,5*0,12+(13*0,12+12*0,25)*2*0,38+(13*0,12+12*0,25)*0,5+
12*2*0,25*6*0,07+12*2*0,5*6*0,07+13*0,5*0,12+(13*0,12+12*0,25)*2*0,38+(13*0,12+12*0,25)*0,5
=26,91 m</t>
    </r>
    <r>
      <rPr>
        <vertAlign val="superscript"/>
        <sz val="12"/>
        <rFont val="Arial"/>
        <family val="2"/>
        <charset val="238"/>
      </rPr>
      <t xml:space="preserve">2 </t>
    </r>
  </si>
  <si>
    <r>
      <t>F=35,00 m</t>
    </r>
    <r>
      <rPr>
        <vertAlign val="superscript"/>
        <sz val="12"/>
        <rFont val="Arial"/>
        <family val="2"/>
        <charset val="238"/>
      </rPr>
      <t xml:space="preserve">2 </t>
    </r>
  </si>
  <si>
    <r>
      <t>F= 5,0,00+3,50,00+7,00 =15,50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</t>
    </r>
  </si>
  <si>
    <r>
      <t>F=(0,5*3,0*12,00 +20*3 +24*0,5*3)*2 = 228,00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</t>
    </r>
  </si>
  <si>
    <r>
      <t>F=325,00*6,00 =1 950,00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</t>
    </r>
  </si>
  <si>
    <r>
      <t>F=1033,50*6,00-1950,00= 4 251,00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</t>
    </r>
  </si>
  <si>
    <r>
      <t xml:space="preserve"> F=325,00*6,00-325*2*0,16 =1 846,00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 </t>
    </r>
  </si>
  <si>
    <t xml:space="preserve">Wykonanie podbudowy tłuczniowej z kruszywa stabilizowanego mechanicznie 0/31,50 i  gr 20 cm  
Zjazdy  na drogi  przyległe - pod konstrukcje bitumiczne </t>
  </si>
  <si>
    <r>
      <t>F=1 950,00+228=2178,00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</t>
    </r>
  </si>
  <si>
    <r>
      <t>F=  116,48m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</t>
    </r>
  </si>
  <si>
    <t>n=9,00+6,00=15,00</t>
  </si>
  <si>
    <r>
      <t>Miejsca wymiany -  jezdnia ciąg głowny         F=1 950,00 0m</t>
    </r>
    <r>
      <rPr>
        <vertAlign val="superscript"/>
        <sz val="12"/>
        <rFont val="Arial"/>
        <family val="2"/>
        <charset val="238"/>
      </rPr>
      <t xml:space="preserve">2
</t>
    </r>
    <r>
      <rPr>
        <sz val="12"/>
        <rFont val="Arial"/>
        <family val="2"/>
        <charset val="238"/>
      </rPr>
      <t>Miejsca wymiany -  zjazdy                              F=   441,89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+120,00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=561,89 m</t>
    </r>
    <r>
      <rPr>
        <vertAlign val="superscript"/>
        <sz val="12"/>
        <rFont val="Arial"/>
        <family val="2"/>
        <charset val="238"/>
      </rPr>
      <t xml:space="preserve">2
</t>
    </r>
    <r>
      <rPr>
        <sz val="12"/>
        <rFont val="Arial"/>
        <family val="2"/>
        <charset val="238"/>
      </rPr>
      <t>Miejsca wymiany -  zatoka autobusowa         F=    228,00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
Chodniki + ciag pieszojezdny                        
</t>
    </r>
    <r>
      <rPr>
        <u/>
        <sz val="12"/>
        <rFont val="Arial"/>
        <family val="2"/>
        <charset val="238"/>
      </rPr>
      <t xml:space="preserve"> Odcinek  główny ul. 1- go Maja  strona L </t>
    </r>
    <r>
      <rPr>
        <sz val="12"/>
        <rFont val="Arial"/>
        <family val="2"/>
        <charset val="238"/>
      </rPr>
      <t xml:space="preserve">
F=2,5* (1033,50 -134,00-7*8,00) + 2,50*8,50 =2 130,00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+ 1 797,50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=3 927,50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
</t>
    </r>
    <r>
      <rPr>
        <u/>
        <sz val="12"/>
        <rFont val="Arial"/>
        <family val="2"/>
        <charset val="238"/>
      </rPr>
      <t xml:space="preserve">Odcinek  głowny ul.1- go Maja  strona P </t>
    </r>
    <r>
      <rPr>
        <sz val="12"/>
        <rFont val="Arial"/>
        <family val="2"/>
        <charset val="238"/>
      </rPr>
      <t xml:space="preserve">
F=2,0* (1033,50 - 267,00-13*4,50-24-9*4,0)+267*1,50   = 1696,5 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
</t>
    </r>
    <r>
      <rPr>
        <u/>
        <sz val="12"/>
        <rFont val="Arial"/>
        <family val="2"/>
        <charset val="238"/>
      </rPr>
      <t xml:space="preserve">Dodatkowe  powierzchnie  w rejonie wejść i zjazdów </t>
    </r>
    <r>
      <rPr>
        <sz val="12"/>
        <rFont val="Arial"/>
        <family val="2"/>
        <charset val="238"/>
      </rPr>
      <t xml:space="preserve"> 
F=0,5*2,50*3,50+4,25*5,00+2,00*0,5*2,00+2*0,5*2,50*3,00+9,50*1,75-1,50+2,50 +1,50*3,50+16,10*3,00= 106,30 +21,25 m</t>
    </r>
    <r>
      <rPr>
        <vertAlign val="superscript"/>
        <sz val="12"/>
        <rFont val="Arial"/>
        <family val="2"/>
        <charset val="238"/>
      </rPr>
      <t xml:space="preserve">2 </t>
    </r>
  </si>
  <si>
    <r>
      <t>F=208,00+48,83+185,06 =441,89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=120,00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= 561,89 m</t>
    </r>
    <r>
      <rPr>
        <vertAlign val="superscript"/>
        <sz val="12"/>
        <rFont val="Arial"/>
        <family val="2"/>
        <charset val="238"/>
      </rPr>
      <t>2</t>
    </r>
  </si>
  <si>
    <r>
      <t>Odcinek  główny ul. 1- go Maja  strona L 
F=1,5* (1033,50 -134,00-7*8,00) + 2,50*8,50 =1286,50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
</t>
    </r>
    <r>
      <rPr>
        <u/>
        <sz val="12"/>
        <rFont val="Arial"/>
        <family val="2"/>
        <charset val="238"/>
      </rPr>
      <t xml:space="preserve">Odcinek  głowny ul.1- go Maja  strona P </t>
    </r>
    <r>
      <rPr>
        <sz val="12"/>
        <rFont val="Arial"/>
        <family val="2"/>
        <charset val="238"/>
      </rPr>
      <t xml:space="preserve">
F=2,0 * (1033,50 - 267,00-13*4,50-24-9*4,0)+267*1,50   =1696,50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+ 991,00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>=2 687,50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
Dodatkowe  powierzchnie  w rejonie wejść i zjazdów  
F=0,5*2,50*3,50+4,25*5,00+2,00*0,5*2,00+2*0,5*2,50*3,00+9,50*1,75-1,50+2,50 +1,50*3,50+16,10*3,00= 106,30 +21,25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</t>
    </r>
  </si>
  <si>
    <r>
      <t>F =1,0*(1033,50 -134,00-7*8,00) =843,50+8,50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=852,00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+(235*1,50)+(34*1,50)+403= 1 658,50 m</t>
    </r>
    <r>
      <rPr>
        <vertAlign val="superscript"/>
        <sz val="12"/>
        <rFont val="Arial"/>
        <family val="2"/>
        <charset val="238"/>
      </rPr>
      <t>2</t>
    </r>
  </si>
  <si>
    <t xml:space="preserve">Nawierzchnia z kostki betonowej  brukowej gr 8 cm -na podsypce  z miału kamiennego o gr 3 cm :  zjazd - kolor czerwony .Kostka bezfugowa </t>
  </si>
  <si>
    <r>
      <t>F= 441,89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+120,00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= 561,89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kostka  kolor  czerwony</t>
    </r>
  </si>
  <si>
    <r>
      <rPr>
        <sz val="14"/>
        <rFont val="Arial"/>
        <family val="2"/>
        <charset val="238"/>
      </rPr>
      <t>m</t>
    </r>
    <r>
      <rPr>
        <vertAlign val="superscript"/>
        <sz val="14"/>
        <rFont val="Arial"/>
        <family val="2"/>
        <charset val="238"/>
      </rPr>
      <t>2</t>
    </r>
  </si>
  <si>
    <t>Obrzeża betonowe + ława betonowa z betonu C 12.50/15</t>
  </si>
  <si>
    <t>L= 1797,50m + 2 244,00m = 4 041,50m</t>
  </si>
  <si>
    <t>Odbudowa  i uzupelnienie oznakowania pionowego  znaki typd D , A , C</t>
  </si>
  <si>
    <r>
      <t>F=2130+1696,50+106,30+21,25= 3954,06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+ 1797,50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= 5751,56 m</t>
    </r>
    <r>
      <rPr>
        <vertAlign val="superscript"/>
        <sz val="12"/>
        <rFont val="Arial"/>
        <family val="2"/>
        <charset val="238"/>
      </rPr>
      <t>2</t>
    </r>
  </si>
  <si>
    <t>PRZEDMIAR</t>
  </si>
  <si>
    <t xml:space="preserve">  PRZEDMIAR  ROBÓT 
PRZEBUDOWA  DROGI  POWIATOWEJ  1298 D w Brzegu Dolnym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</si>
</sst>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u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vertAlign val="superscript"/>
      <sz val="14"/>
      <name val="Arial"/>
      <family val="2"/>
      <charset val="238"/>
    </font>
    <font>
      <vertAlign val="superscript"/>
      <sz val="12"/>
      <name val="Arial"/>
      <family val="2"/>
      <charset val="238"/>
    </font>
    <font>
      <i/>
      <vertAlign val="superscript"/>
      <sz val="12"/>
      <name val="Arial"/>
      <family val="2"/>
      <charset val="238"/>
    </font>
    <font>
      <b/>
      <i/>
      <sz val="14"/>
      <name val="Arial CE"/>
      <charset val="238"/>
    </font>
    <font>
      <b/>
      <i/>
      <sz val="16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sz val="10"/>
      <name val="Arial CE"/>
      <charset val="238"/>
    </font>
    <font>
      <i/>
      <sz val="12"/>
      <name val="Arial CE"/>
      <charset val="238"/>
    </font>
    <font>
      <sz val="12"/>
      <name val="Arial CE"/>
      <charset val="238"/>
    </font>
    <font>
      <vertAlign val="superscript"/>
      <sz val="12"/>
      <name val="Arial CE"/>
      <charset val="238"/>
    </font>
    <font>
      <b/>
      <i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u/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5">
    <xf numFmtId="0" fontId="0" fillId="0" borderId="0"/>
    <xf numFmtId="166" fontId="5" fillId="0" borderId="0" applyFill="0" applyBorder="0" applyAlignment="0" applyProtection="0"/>
    <xf numFmtId="166" fontId="2" fillId="0" borderId="0" applyFill="0" applyBorder="0" applyAlignment="0" applyProtection="0"/>
    <xf numFmtId="166" fontId="1" fillId="0" borderId="0" applyFill="0" applyBorder="0" applyAlignment="0" applyProtection="0"/>
    <xf numFmtId="0" fontId="2" fillId="0" borderId="0"/>
  </cellStyleXfs>
  <cellXfs count="93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166" fontId="8" fillId="0" borderId="0" xfId="1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166" fontId="23" fillId="0" borderId="0" xfId="1" applyFont="1" applyAlignment="1">
      <alignment horizontal="center" wrapText="1"/>
    </xf>
    <xf numFmtId="0" fontId="1" fillId="0" borderId="0" xfId="0" applyFont="1" applyFill="1" applyAlignment="1">
      <alignment wrapText="1"/>
    </xf>
    <xf numFmtId="43" fontId="1" fillId="0" borderId="0" xfId="0" applyNumberFormat="1" applyFont="1" applyFill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9" xfId="4" applyFont="1" applyBorder="1" applyAlignment="1">
      <alignment horizontal="left" vertical="center" wrapText="1"/>
    </xf>
    <xf numFmtId="0" fontId="3" fillId="0" borderId="20" xfId="4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8" fillId="0" borderId="1" xfId="1" applyFont="1" applyFill="1" applyBorder="1" applyAlignment="1" applyProtection="1">
      <alignment horizontal="center" vertical="center" wrapText="1"/>
    </xf>
    <xf numFmtId="165" fontId="9" fillId="0" borderId="1" xfId="3" applyNumberFormat="1" applyFont="1" applyFill="1" applyBorder="1" applyAlignment="1" applyProtection="1">
      <alignment horizontal="center" vertical="center" wrapText="1"/>
    </xf>
    <xf numFmtId="165" fontId="9" fillId="0" borderId="1" xfId="3" applyNumberFormat="1" applyFont="1" applyFill="1" applyBorder="1" applyAlignment="1" applyProtection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8" fillId="0" borderId="1" xfId="1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6" fontId="8" fillId="0" borderId="1" xfId="1" applyFont="1" applyFill="1" applyBorder="1" applyAlignment="1" applyProtection="1">
      <alignment horizontal="center" vertical="center" wrapText="1"/>
    </xf>
    <xf numFmtId="0" fontId="3" fillId="0" borderId="2" xfId="4" applyFont="1" applyBorder="1" applyAlignment="1">
      <alignment horizontal="left" vertical="center" wrapText="1"/>
    </xf>
    <xf numFmtId="0" fontId="3" fillId="0" borderId="3" xfId="4" applyFont="1" applyBorder="1" applyAlignment="1">
      <alignment horizontal="left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6" fontId="8" fillId="0" borderId="2" xfId="1" applyFont="1" applyFill="1" applyBorder="1" applyAlignment="1" applyProtection="1">
      <alignment horizontal="center" vertical="center" wrapText="1"/>
    </xf>
    <xf numFmtId="166" fontId="8" fillId="0" borderId="3" xfId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165" fontId="9" fillId="2" borderId="18" xfId="0" applyNumberFormat="1" applyFont="1" applyFill="1" applyBorder="1" applyAlignment="1">
      <alignment horizontal="left" vertical="center" wrapText="1"/>
    </xf>
    <xf numFmtId="0" fontId="7" fillId="0" borderId="4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166" fontId="8" fillId="0" borderId="4" xfId="1" applyFont="1" applyFill="1" applyBorder="1" applyAlignment="1" applyProtection="1">
      <alignment horizontal="center" vertical="center" wrapText="1"/>
    </xf>
    <xf numFmtId="166" fontId="8" fillId="0" borderId="6" xfId="1" applyFont="1" applyFill="1" applyBorder="1" applyAlignment="1" applyProtection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6" fontId="8" fillId="0" borderId="1" xfId="1" applyFont="1" applyFill="1" applyBorder="1" applyAlignment="1">
      <alignment horizontal="center" vertical="center" wrapText="1"/>
    </xf>
    <xf numFmtId="166" fontId="8" fillId="0" borderId="10" xfId="1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6" fontId="7" fillId="0" borderId="1" xfId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19" fillId="0" borderId="8" xfId="0" applyNumberFormat="1" applyFont="1" applyFill="1" applyBorder="1" applyAlignment="1">
      <alignment horizontal="center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 wrapText="1"/>
    </xf>
    <xf numFmtId="166" fontId="8" fillId="0" borderId="2" xfId="1" applyFont="1" applyFill="1" applyBorder="1" applyAlignment="1">
      <alignment horizontal="center" vertical="center" wrapText="1"/>
    </xf>
    <xf numFmtId="166" fontId="8" fillId="0" borderId="3" xfId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3" fillId="0" borderId="4" xfId="4" applyFont="1" applyBorder="1" applyAlignment="1">
      <alignment horizontal="center" vertical="center" wrapText="1"/>
    </xf>
    <xf numFmtId="0" fontId="3" fillId="0" borderId="6" xfId="4" applyFont="1" applyBorder="1" applyAlignment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 wrapText="1"/>
    </xf>
    <xf numFmtId="165" fontId="9" fillId="0" borderId="2" xfId="1" applyNumberFormat="1" applyFont="1" applyFill="1" applyBorder="1" applyAlignment="1" applyProtection="1">
      <alignment horizontal="center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165" fontId="9" fillId="0" borderId="2" xfId="3" applyNumberFormat="1" applyFont="1" applyFill="1" applyBorder="1" applyAlignment="1" applyProtection="1">
      <alignment horizontal="center" vertical="center" wrapText="1"/>
    </xf>
    <xf numFmtId="165" fontId="9" fillId="0" borderId="3" xfId="3" applyNumberFormat="1" applyFont="1" applyFill="1" applyBorder="1" applyAlignment="1" applyProtection="1">
      <alignment horizontal="center" vertical="center" wrapText="1"/>
    </xf>
    <xf numFmtId="165" fontId="9" fillId="0" borderId="3" xfId="1" applyNumberFormat="1" applyFont="1" applyFill="1" applyBorder="1" applyAlignment="1" applyProtection="1">
      <alignment horizontal="center" vertical="center" wrapText="1"/>
    </xf>
    <xf numFmtId="165" fontId="9" fillId="0" borderId="10" xfId="1" applyNumberFormat="1" applyFont="1" applyFill="1" applyBorder="1" applyAlignment="1" applyProtection="1">
      <alignment horizontal="center" vertical="center" wrapText="1"/>
    </xf>
    <xf numFmtId="165" fontId="9" fillId="0" borderId="1" xfId="2" applyNumberFormat="1" applyFont="1" applyFill="1" applyBorder="1" applyAlignment="1" applyProtection="1">
      <alignment horizontal="center" vertical="center" wrapText="1"/>
    </xf>
    <xf numFmtId="165" fontId="9" fillId="0" borderId="21" xfId="2" applyNumberFormat="1" applyFont="1" applyFill="1" applyBorder="1" applyAlignment="1" applyProtection="1">
      <alignment horizontal="center" vertical="center" wrapText="1"/>
    </xf>
    <xf numFmtId="165" fontId="9" fillId="0" borderId="22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5">
    <cellStyle name="Dziesiętny" xfId="1" builtinId="3"/>
    <cellStyle name="Dziesiętny 3" xfId="2"/>
    <cellStyle name="Dziesiętny_INWESTORSKI " xfId="3"/>
    <cellStyle name="Normalny" xfId="0" builtinId="0"/>
    <cellStyle name="Normalny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topLeftCell="A130" zoomScale="80" zoomScaleNormal="80" workbookViewId="0">
      <selection activeCell="H7" sqref="H7"/>
    </sheetView>
  </sheetViews>
  <sheetFormatPr defaultColWidth="9.140625" defaultRowHeight="15" x14ac:dyDescent="0.2"/>
  <cols>
    <col min="1" max="1" width="6.5703125" style="11" customWidth="1"/>
    <col min="2" max="2" width="24.140625" style="12" customWidth="1"/>
    <col min="3" max="3" width="105.42578125" style="11" customWidth="1"/>
    <col min="4" max="4" width="11.85546875" style="12" customWidth="1"/>
    <col min="5" max="5" width="15.7109375" style="13" customWidth="1"/>
    <col min="6" max="6" width="3.7109375" style="11" hidden="1" customWidth="1"/>
    <col min="7" max="7" width="15.7109375" style="11" bestFit="1" customWidth="1"/>
    <col min="8" max="8" width="19.7109375" style="11" customWidth="1"/>
    <col min="9" max="16384" width="9.140625" style="11"/>
  </cols>
  <sheetData>
    <row r="1" spans="1:6" s="14" customFormat="1" ht="54" customHeight="1" x14ac:dyDescent="0.2">
      <c r="A1" s="92" t="s">
        <v>157</v>
      </c>
      <c r="B1" s="92"/>
      <c r="C1" s="92"/>
      <c r="D1" s="92"/>
      <c r="E1" s="92"/>
      <c r="F1" s="92"/>
    </row>
    <row r="2" spans="1:6" s="14" customFormat="1" ht="24" customHeight="1" x14ac:dyDescent="0.2">
      <c r="A2" s="92" t="s">
        <v>7</v>
      </c>
      <c r="B2" s="92"/>
      <c r="C2" s="92"/>
      <c r="D2" s="92"/>
      <c r="E2" s="92"/>
      <c r="F2" s="92"/>
    </row>
    <row r="3" spans="1:6" s="14" customFormat="1" ht="65.45" customHeight="1" x14ac:dyDescent="0.2">
      <c r="A3" s="26" t="s">
        <v>0</v>
      </c>
      <c r="B3" s="27" t="s">
        <v>1</v>
      </c>
      <c r="C3" s="28" t="s">
        <v>2</v>
      </c>
      <c r="D3" s="28" t="s">
        <v>3</v>
      </c>
      <c r="E3" s="29" t="s">
        <v>4</v>
      </c>
      <c r="F3" s="30"/>
    </row>
    <row r="4" spans="1:6" s="14" customFormat="1" ht="31.15" customHeight="1" x14ac:dyDescent="0.2">
      <c r="A4" s="51" t="s">
        <v>38</v>
      </c>
      <c r="B4" s="51"/>
      <c r="C4" s="51"/>
      <c r="D4" s="51"/>
      <c r="E4" s="51"/>
      <c r="F4" s="51"/>
    </row>
    <row r="5" spans="1:6" s="14" customFormat="1" ht="34.15" customHeight="1" x14ac:dyDescent="0.2">
      <c r="A5" s="31">
        <v>1</v>
      </c>
      <c r="B5" s="21" t="s">
        <v>39</v>
      </c>
      <c r="C5" s="2" t="s">
        <v>40</v>
      </c>
      <c r="D5" s="22" t="s">
        <v>41</v>
      </c>
      <c r="E5" s="23">
        <v>1</v>
      </c>
      <c r="F5" s="24"/>
    </row>
    <row r="6" spans="1:6" s="14" customFormat="1" ht="28.9" customHeight="1" x14ac:dyDescent="0.2">
      <c r="A6" s="51" t="s">
        <v>28</v>
      </c>
      <c r="B6" s="51"/>
      <c r="C6" s="51"/>
      <c r="D6" s="51"/>
      <c r="E6" s="51"/>
      <c r="F6" s="51"/>
    </row>
    <row r="7" spans="1:6" s="14" customFormat="1" ht="62.45" customHeight="1" x14ac:dyDescent="0.2">
      <c r="A7" s="31">
        <v>2</v>
      </c>
      <c r="B7" s="21" t="s">
        <v>12</v>
      </c>
      <c r="C7" s="2" t="s">
        <v>42</v>
      </c>
      <c r="D7" s="22" t="s">
        <v>8</v>
      </c>
      <c r="E7" s="23">
        <v>1.7330000000000001</v>
      </c>
      <c r="F7" s="24"/>
    </row>
    <row r="8" spans="1:6" s="14" customFormat="1" ht="42.6" customHeight="1" x14ac:dyDescent="0.2">
      <c r="A8" s="31">
        <v>3</v>
      </c>
      <c r="B8" s="21" t="s">
        <v>12</v>
      </c>
      <c r="C8" s="2" t="s">
        <v>27</v>
      </c>
      <c r="D8" s="22" t="s">
        <v>22</v>
      </c>
      <c r="E8" s="23">
        <v>1</v>
      </c>
      <c r="F8" s="24"/>
    </row>
    <row r="9" spans="1:6" s="14" customFormat="1" ht="63" customHeight="1" x14ac:dyDescent="0.2">
      <c r="A9" s="31">
        <v>4</v>
      </c>
      <c r="B9" s="21" t="s">
        <v>12</v>
      </c>
      <c r="C9" s="2" t="s">
        <v>156</v>
      </c>
      <c r="D9" s="22" t="s">
        <v>22</v>
      </c>
      <c r="E9" s="23">
        <v>1</v>
      </c>
      <c r="F9" s="24"/>
    </row>
    <row r="10" spans="1:6" s="14" customFormat="1" ht="23.45" customHeight="1" x14ac:dyDescent="0.2">
      <c r="A10" s="51" t="s">
        <v>37</v>
      </c>
      <c r="B10" s="51"/>
      <c r="C10" s="51"/>
      <c r="D10" s="51"/>
      <c r="E10" s="51"/>
      <c r="F10" s="51"/>
    </row>
    <row r="11" spans="1:6" s="14" customFormat="1" ht="71.45" customHeight="1" x14ac:dyDescent="0.2">
      <c r="A11" s="39">
        <v>5</v>
      </c>
      <c r="B11" s="40" t="str">
        <f>B9</f>
        <v xml:space="preserve">Wizja w terenie 
Projekt </v>
      </c>
      <c r="C11" s="2" t="s">
        <v>48</v>
      </c>
      <c r="D11" s="33" t="s">
        <v>5</v>
      </c>
      <c r="E11" s="34">
        <f>1033*2-116 - 3*8.5+3+3+16.2+(2*3.14*6.5)*2 +9*4.5</f>
        <v>2068.84</v>
      </c>
      <c r="F11" s="81"/>
    </row>
    <row r="12" spans="1:6" s="14" customFormat="1" ht="100.9" customHeight="1" x14ac:dyDescent="0.2">
      <c r="A12" s="39"/>
      <c r="B12" s="40"/>
      <c r="C12" s="1" t="s">
        <v>124</v>
      </c>
      <c r="D12" s="33"/>
      <c r="E12" s="34"/>
      <c r="F12" s="81"/>
    </row>
    <row r="13" spans="1:6" s="14" customFormat="1" ht="51.6" customHeight="1" x14ac:dyDescent="0.2">
      <c r="A13" s="39">
        <v>6</v>
      </c>
      <c r="B13" s="46" t="str">
        <f>B9</f>
        <v xml:space="preserve">Wizja w terenie 
Projekt </v>
      </c>
      <c r="C13" s="2" t="s">
        <v>50</v>
      </c>
      <c r="D13" s="33" t="s">
        <v>5</v>
      </c>
      <c r="E13" s="44">
        <v>300</v>
      </c>
      <c r="F13" s="81"/>
    </row>
    <row r="14" spans="1:6" s="14" customFormat="1" ht="22.15" customHeight="1" x14ac:dyDescent="0.2">
      <c r="A14" s="39"/>
      <c r="B14" s="47"/>
      <c r="C14" s="1" t="s">
        <v>49</v>
      </c>
      <c r="D14" s="33"/>
      <c r="E14" s="45"/>
      <c r="F14" s="81"/>
    </row>
    <row r="15" spans="1:6" s="14" customFormat="1" ht="57.6" customHeight="1" x14ac:dyDescent="0.2">
      <c r="A15" s="39">
        <v>7</v>
      </c>
      <c r="B15" s="46" t="str">
        <f>B11</f>
        <v xml:space="preserve">Wizja w terenie 
Projekt </v>
      </c>
      <c r="C15" s="2" t="s">
        <v>14</v>
      </c>
      <c r="D15" s="33" t="s">
        <v>5</v>
      </c>
      <c r="E15" s="44">
        <f>1033*2-116 - 3*8.5- 22.5-35+1185+8.5</f>
        <v>3060.5</v>
      </c>
      <c r="F15" s="81"/>
    </row>
    <row r="16" spans="1:6" s="14" customFormat="1" ht="96" customHeight="1" x14ac:dyDescent="0.2">
      <c r="A16" s="39"/>
      <c r="B16" s="47"/>
      <c r="C16" s="1" t="s">
        <v>125</v>
      </c>
      <c r="D16" s="33"/>
      <c r="E16" s="45"/>
      <c r="F16" s="81"/>
    </row>
    <row r="17" spans="1:6" s="14" customFormat="1" ht="34.15" customHeight="1" x14ac:dyDescent="0.2">
      <c r="A17" s="39">
        <v>8</v>
      </c>
      <c r="B17" s="46" t="str">
        <f>B15</f>
        <v xml:space="preserve">Wizja w terenie 
Projekt </v>
      </c>
      <c r="C17" s="1" t="s">
        <v>13</v>
      </c>
      <c r="D17" s="42" t="s">
        <v>16</v>
      </c>
      <c r="E17" s="44">
        <f>(2.08*( 1033.5-268.5)+140.27*1.1+128.8*1.55 +164.5*2.08+106.3+17-152.25)+1797.5+120</f>
        <v>4175.8469999999998</v>
      </c>
      <c r="F17" s="82"/>
    </row>
    <row r="18" spans="1:6" s="14" customFormat="1" ht="154.9" customHeight="1" x14ac:dyDescent="0.2">
      <c r="A18" s="39"/>
      <c r="B18" s="47"/>
      <c r="C18" s="1" t="s">
        <v>126</v>
      </c>
      <c r="D18" s="43"/>
      <c r="E18" s="45"/>
      <c r="F18" s="87"/>
    </row>
    <row r="19" spans="1:6" s="14" customFormat="1" ht="35.450000000000003" customHeight="1" x14ac:dyDescent="0.2">
      <c r="A19" s="39">
        <v>9</v>
      </c>
      <c r="B19" s="46" t="str">
        <f>B17</f>
        <v xml:space="preserve">Wizja w terenie 
Projekt </v>
      </c>
      <c r="C19" s="1" t="s">
        <v>43</v>
      </c>
      <c r="D19" s="42" t="s">
        <v>16</v>
      </c>
      <c r="E19" s="44">
        <f>5*4.2</f>
        <v>21</v>
      </c>
      <c r="F19" s="82"/>
    </row>
    <row r="20" spans="1:6" s="14" customFormat="1" ht="33" x14ac:dyDescent="0.2">
      <c r="A20" s="39"/>
      <c r="B20" s="47"/>
      <c r="C20" s="1" t="s">
        <v>127</v>
      </c>
      <c r="D20" s="43"/>
      <c r="E20" s="45"/>
      <c r="F20" s="87"/>
    </row>
    <row r="21" spans="1:6" s="14" customFormat="1" ht="53.45" customHeight="1" x14ac:dyDescent="0.2">
      <c r="A21" s="39">
        <v>10</v>
      </c>
      <c r="B21" s="46" t="str">
        <f>B19</f>
        <v xml:space="preserve">Wizja w terenie 
Projekt </v>
      </c>
      <c r="C21" s="2" t="s">
        <v>44</v>
      </c>
      <c r="D21" s="33" t="s">
        <v>16</v>
      </c>
      <c r="E21" s="34">
        <f>(6.5+4)*0.5*7*2+(5.5+6)*0.5*7+5*2+5.5*5 +16.1*2.1</f>
        <v>185.06</v>
      </c>
      <c r="F21" s="81"/>
    </row>
    <row r="22" spans="1:6" s="14" customFormat="1" ht="24.6" customHeight="1" x14ac:dyDescent="0.2">
      <c r="A22" s="39"/>
      <c r="B22" s="47"/>
      <c r="C22" s="1" t="s">
        <v>128</v>
      </c>
      <c r="D22" s="33"/>
      <c r="E22" s="34"/>
      <c r="F22" s="81"/>
    </row>
    <row r="23" spans="1:6" s="14" customFormat="1" ht="48" customHeight="1" x14ac:dyDescent="0.2">
      <c r="A23" s="39">
        <v>11</v>
      </c>
      <c r="B23" s="46" t="str">
        <f>B19</f>
        <v xml:space="preserve">Wizja w terenie 
Projekt </v>
      </c>
      <c r="C23" s="2" t="s">
        <v>51</v>
      </c>
      <c r="D23" s="33" t="s">
        <v>129</v>
      </c>
      <c r="E23" s="34">
        <f>(5.5+3.75)*0.5*7*5 +(20.5+7.2)*0.5*7+(5+3.5)*0.5*7</f>
        <v>288.57499999999999</v>
      </c>
      <c r="F23" s="81"/>
    </row>
    <row r="24" spans="1:6" s="14" customFormat="1" ht="22.5" customHeight="1" x14ac:dyDescent="0.2">
      <c r="A24" s="39"/>
      <c r="B24" s="47"/>
      <c r="C24" s="1" t="s">
        <v>130</v>
      </c>
      <c r="D24" s="33"/>
      <c r="E24" s="34"/>
      <c r="F24" s="81"/>
    </row>
    <row r="25" spans="1:6" s="14" customFormat="1" ht="51.75" customHeight="1" x14ac:dyDescent="0.2">
      <c r="A25" s="39">
        <v>12</v>
      </c>
      <c r="B25" s="46" t="str">
        <f>B23</f>
        <v xml:space="preserve">Wizja w terenie 
Projekt </v>
      </c>
      <c r="C25" s="2" t="s">
        <v>19</v>
      </c>
      <c r="D25" s="33" t="s">
        <v>16</v>
      </c>
      <c r="E25" s="34">
        <f>3.5*2.75+(7+4.2)*0.5*7</f>
        <v>48.824999999999996</v>
      </c>
      <c r="F25" s="81"/>
    </row>
    <row r="26" spans="1:6" s="14" customFormat="1" ht="26.45" customHeight="1" x14ac:dyDescent="0.2">
      <c r="A26" s="39"/>
      <c r="B26" s="47"/>
      <c r="C26" s="1" t="s">
        <v>131</v>
      </c>
      <c r="D26" s="33"/>
      <c r="E26" s="34"/>
      <c r="F26" s="81"/>
    </row>
    <row r="27" spans="1:6" s="14" customFormat="1" ht="51.75" customHeight="1" x14ac:dyDescent="0.2">
      <c r="A27" s="39">
        <v>13</v>
      </c>
      <c r="B27" s="46" t="str">
        <f>B25</f>
        <v xml:space="preserve">Wizja w terenie 
Projekt </v>
      </c>
      <c r="C27" s="2" t="s">
        <v>52</v>
      </c>
      <c r="D27" s="33" t="s">
        <v>16</v>
      </c>
      <c r="E27" s="34">
        <f>(20.5+6)*0.5*12+(4+8)*0.5*7+4*1.75</f>
        <v>208</v>
      </c>
      <c r="F27" s="81"/>
    </row>
    <row r="28" spans="1:6" s="14" customFormat="1" ht="26.45" customHeight="1" x14ac:dyDescent="0.2">
      <c r="A28" s="39"/>
      <c r="B28" s="47"/>
      <c r="C28" s="1" t="s">
        <v>132</v>
      </c>
      <c r="D28" s="33"/>
      <c r="E28" s="34"/>
      <c r="F28" s="81"/>
    </row>
    <row r="29" spans="1:6" s="16" customFormat="1" ht="35.450000000000003" customHeight="1" x14ac:dyDescent="0.2">
      <c r="A29" s="39">
        <v>14</v>
      </c>
      <c r="B29" s="79" t="str">
        <f>B17</f>
        <v xml:space="preserve">Wizja w terenie 
Projekt </v>
      </c>
      <c r="C29" s="19" t="s">
        <v>11</v>
      </c>
      <c r="D29" s="54" t="s">
        <v>6</v>
      </c>
      <c r="E29" s="56">
        <v>16</v>
      </c>
      <c r="F29" s="90"/>
    </row>
    <row r="30" spans="1:6" s="16" customFormat="1" ht="23.45" customHeight="1" x14ac:dyDescent="0.2">
      <c r="A30" s="39"/>
      <c r="B30" s="80"/>
      <c r="C30" s="20" t="s">
        <v>64</v>
      </c>
      <c r="D30" s="55"/>
      <c r="E30" s="57"/>
      <c r="F30" s="91"/>
    </row>
    <row r="31" spans="1:6" s="14" customFormat="1" ht="40.15" customHeight="1" x14ac:dyDescent="0.2">
      <c r="A31" s="39">
        <v>15</v>
      </c>
      <c r="B31" s="46" t="str">
        <f>B29</f>
        <v xml:space="preserve">Wizja w terenie 
Projekt </v>
      </c>
      <c r="C31" s="2" t="s">
        <v>45</v>
      </c>
      <c r="D31" s="33" t="s">
        <v>6</v>
      </c>
      <c r="E31" s="34">
        <v>3</v>
      </c>
      <c r="F31" s="81"/>
    </row>
    <row r="32" spans="1:6" s="14" customFormat="1" ht="22.15" customHeight="1" x14ac:dyDescent="0.2">
      <c r="A32" s="39"/>
      <c r="B32" s="47"/>
      <c r="C32" s="1" t="s">
        <v>54</v>
      </c>
      <c r="D32" s="33"/>
      <c r="E32" s="34"/>
      <c r="F32" s="81"/>
    </row>
    <row r="33" spans="1:6" s="14" customFormat="1" ht="37.15" customHeight="1" x14ac:dyDescent="0.2">
      <c r="A33" s="39">
        <v>16</v>
      </c>
      <c r="B33" s="46" t="str">
        <f>B31</f>
        <v xml:space="preserve">Wizja w terenie 
Projekt </v>
      </c>
      <c r="C33" s="2" t="s">
        <v>53</v>
      </c>
      <c r="D33" s="33" t="s">
        <v>6</v>
      </c>
      <c r="E33" s="34">
        <v>8</v>
      </c>
      <c r="F33" s="81"/>
    </row>
    <row r="34" spans="1:6" s="14" customFormat="1" ht="21" customHeight="1" x14ac:dyDescent="0.2">
      <c r="A34" s="39"/>
      <c r="B34" s="47"/>
      <c r="C34" s="1" t="s">
        <v>63</v>
      </c>
      <c r="D34" s="33"/>
      <c r="E34" s="34"/>
      <c r="F34" s="81"/>
    </row>
    <row r="35" spans="1:6" s="16" customFormat="1" ht="33.6" customHeight="1" x14ac:dyDescent="0.2">
      <c r="A35" s="39">
        <v>17</v>
      </c>
      <c r="B35" s="58" t="str">
        <f>B29</f>
        <v xml:space="preserve">Wizja w terenie 
Projekt </v>
      </c>
      <c r="C35" s="35" t="s">
        <v>62</v>
      </c>
      <c r="D35" s="37" t="s">
        <v>6</v>
      </c>
      <c r="E35" s="34">
        <v>14</v>
      </c>
      <c r="F35" s="89"/>
    </row>
    <row r="36" spans="1:6" s="14" customFormat="1" ht="53.45" customHeight="1" x14ac:dyDescent="0.2">
      <c r="A36" s="39"/>
      <c r="B36" s="58"/>
      <c r="C36" s="36"/>
      <c r="D36" s="38"/>
      <c r="E36" s="34"/>
      <c r="F36" s="89"/>
    </row>
    <row r="37" spans="1:6" s="14" customFormat="1" ht="41.45" customHeight="1" x14ac:dyDescent="0.2">
      <c r="A37" s="39">
        <v>18</v>
      </c>
      <c r="B37" s="58" t="str">
        <f>B31</f>
        <v xml:space="preserve">Wizja w terenie 
Projekt </v>
      </c>
      <c r="C37" s="35" t="s">
        <v>61</v>
      </c>
      <c r="D37" s="37" t="s">
        <v>6</v>
      </c>
      <c r="E37" s="34">
        <v>14</v>
      </c>
      <c r="F37" s="89"/>
    </row>
    <row r="38" spans="1:6" s="14" customFormat="1" ht="12" customHeight="1" x14ac:dyDescent="0.2">
      <c r="A38" s="39"/>
      <c r="B38" s="58"/>
      <c r="C38" s="36"/>
      <c r="D38" s="38"/>
      <c r="E38" s="34"/>
      <c r="F38" s="89"/>
    </row>
    <row r="39" spans="1:6" s="14" customFormat="1" ht="41.45" customHeight="1" x14ac:dyDescent="0.2">
      <c r="A39" s="39">
        <v>19</v>
      </c>
      <c r="B39" s="58" t="str">
        <f>B33</f>
        <v xml:space="preserve">Wizja w terenie 
Projekt </v>
      </c>
      <c r="C39" s="35" t="s">
        <v>60</v>
      </c>
      <c r="D39" s="37" t="s">
        <v>6</v>
      </c>
      <c r="E39" s="34">
        <v>4</v>
      </c>
      <c r="F39" s="89"/>
    </row>
    <row r="40" spans="1:6" s="14" customFormat="1" ht="16.149999999999999" customHeight="1" x14ac:dyDescent="0.2">
      <c r="A40" s="39"/>
      <c r="B40" s="58"/>
      <c r="C40" s="36"/>
      <c r="D40" s="38"/>
      <c r="E40" s="34"/>
      <c r="F40" s="89"/>
    </row>
    <row r="41" spans="1:6" s="14" customFormat="1" ht="41.45" customHeight="1" x14ac:dyDescent="0.2">
      <c r="A41" s="39">
        <v>20</v>
      </c>
      <c r="B41" s="58" t="str">
        <f>B35</f>
        <v xml:space="preserve">Wizja w terenie 
Projekt </v>
      </c>
      <c r="C41" s="35" t="s">
        <v>57</v>
      </c>
      <c r="D41" s="37" t="s">
        <v>5</v>
      </c>
      <c r="E41" s="34">
        <f>18*6+18*3.5</f>
        <v>171</v>
      </c>
      <c r="F41" s="89"/>
    </row>
    <row r="42" spans="1:6" s="14" customFormat="1" ht="10.9" customHeight="1" x14ac:dyDescent="0.2">
      <c r="A42" s="39"/>
      <c r="B42" s="58"/>
      <c r="C42" s="36"/>
      <c r="D42" s="38"/>
      <c r="E42" s="34"/>
      <c r="F42" s="89"/>
    </row>
    <row r="43" spans="1:6" s="14" customFormat="1" ht="42" customHeight="1" x14ac:dyDescent="0.2">
      <c r="A43" s="39">
        <v>21</v>
      </c>
      <c r="B43" s="46" t="str">
        <f>B33</f>
        <v xml:space="preserve">Wizja w terenie 
Projekt </v>
      </c>
      <c r="C43" s="2" t="s">
        <v>15</v>
      </c>
      <c r="D43" s="33" t="s">
        <v>6</v>
      </c>
      <c r="E43" s="34">
        <f>9+6</f>
        <v>15</v>
      </c>
      <c r="F43" s="81"/>
    </row>
    <row r="44" spans="1:6" s="14" customFormat="1" ht="21" customHeight="1" x14ac:dyDescent="0.2">
      <c r="A44" s="39"/>
      <c r="B44" s="47"/>
      <c r="C44" s="1" t="s">
        <v>144</v>
      </c>
      <c r="D44" s="33"/>
      <c r="E44" s="34"/>
      <c r="F44" s="81"/>
    </row>
    <row r="45" spans="1:6" s="14" customFormat="1" ht="22.5" customHeight="1" x14ac:dyDescent="0.2">
      <c r="A45" s="39">
        <v>22</v>
      </c>
      <c r="B45" s="46" t="str">
        <f>B43</f>
        <v xml:space="preserve">Wizja w terenie 
Projekt </v>
      </c>
      <c r="C45" s="2" t="s">
        <v>10</v>
      </c>
      <c r="D45" s="33" t="s">
        <v>6</v>
      </c>
      <c r="E45" s="34">
        <v>25</v>
      </c>
      <c r="F45" s="81"/>
    </row>
    <row r="46" spans="1:6" s="14" customFormat="1" ht="22.15" customHeight="1" x14ac:dyDescent="0.2">
      <c r="A46" s="39"/>
      <c r="B46" s="47"/>
      <c r="C46" s="1" t="s">
        <v>46</v>
      </c>
      <c r="D46" s="33"/>
      <c r="E46" s="34"/>
      <c r="F46" s="81"/>
    </row>
    <row r="47" spans="1:6" s="14" customFormat="1" ht="37.9" customHeight="1" x14ac:dyDescent="0.2">
      <c r="A47" s="39">
        <v>23</v>
      </c>
      <c r="B47" s="46" t="str">
        <f>B33</f>
        <v xml:space="preserve">Wizja w terenie 
Projekt </v>
      </c>
      <c r="C47" s="2" t="s">
        <v>56</v>
      </c>
      <c r="D47" s="42" t="s">
        <v>17</v>
      </c>
      <c r="E47" s="44">
        <v>0.08</v>
      </c>
      <c r="F47" s="82"/>
    </row>
    <row r="48" spans="1:6" s="14" customFormat="1" ht="22.15" customHeight="1" x14ac:dyDescent="0.2">
      <c r="A48" s="39"/>
      <c r="B48" s="47"/>
      <c r="C48" s="1" t="s">
        <v>47</v>
      </c>
      <c r="D48" s="43"/>
      <c r="E48" s="45"/>
      <c r="F48" s="87"/>
    </row>
    <row r="49" spans="1:8" s="14" customFormat="1" ht="65.45" customHeight="1" x14ac:dyDescent="0.2">
      <c r="A49" s="39">
        <v>24</v>
      </c>
      <c r="B49" s="46" t="str">
        <f>B35</f>
        <v xml:space="preserve">Wizja w terenie 
Projekt </v>
      </c>
      <c r="C49" s="2" t="s">
        <v>55</v>
      </c>
      <c r="D49" s="42" t="s">
        <v>16</v>
      </c>
      <c r="E49" s="44">
        <f>134*2*0.08</f>
        <v>21.44</v>
      </c>
      <c r="F49" s="82"/>
    </row>
    <row r="50" spans="1:8" s="14" customFormat="1" ht="25.15" customHeight="1" x14ac:dyDescent="0.2">
      <c r="A50" s="39"/>
      <c r="B50" s="47"/>
      <c r="C50" s="1" t="s">
        <v>133</v>
      </c>
      <c r="D50" s="43"/>
      <c r="E50" s="45"/>
      <c r="F50" s="87"/>
    </row>
    <row r="51" spans="1:8" s="17" customFormat="1" ht="60" x14ac:dyDescent="0.2">
      <c r="A51" s="39">
        <v>25</v>
      </c>
      <c r="B51" s="46" t="str">
        <f>B37</f>
        <v xml:space="preserve">Wizja w terenie 
Projekt </v>
      </c>
      <c r="C51" s="2" t="s">
        <v>76</v>
      </c>
      <c r="D51" s="42" t="s">
        <v>5</v>
      </c>
      <c r="E51" s="44">
        <f>134*0.1</f>
        <v>13.4</v>
      </c>
      <c r="F51" s="82"/>
    </row>
    <row r="52" spans="1:8" s="17" customFormat="1" ht="24" customHeight="1" x14ac:dyDescent="0.2">
      <c r="A52" s="39"/>
      <c r="B52" s="47"/>
      <c r="C52" s="1" t="s">
        <v>58</v>
      </c>
      <c r="D52" s="43"/>
      <c r="E52" s="45"/>
      <c r="F52" s="87"/>
    </row>
    <row r="53" spans="1:8" s="17" customFormat="1" ht="53.45" customHeight="1" x14ac:dyDescent="0.2">
      <c r="A53" s="39">
        <v>26</v>
      </c>
      <c r="B53" s="46" t="str">
        <f>B39</f>
        <v xml:space="preserve">Wizja w terenie 
Projekt </v>
      </c>
      <c r="C53" s="2" t="s">
        <v>75</v>
      </c>
      <c r="D53" s="42" t="s">
        <v>5</v>
      </c>
      <c r="E53" s="44">
        <f>134*0.1</f>
        <v>13.4</v>
      </c>
      <c r="F53" s="82"/>
    </row>
    <row r="54" spans="1:8" s="17" customFormat="1" ht="24" customHeight="1" x14ac:dyDescent="0.2">
      <c r="A54" s="39"/>
      <c r="B54" s="47"/>
      <c r="C54" s="1" t="s">
        <v>59</v>
      </c>
      <c r="D54" s="43"/>
      <c r="E54" s="45"/>
      <c r="F54" s="87"/>
    </row>
    <row r="55" spans="1:8" s="14" customFormat="1" ht="24.6" customHeight="1" x14ac:dyDescent="0.2">
      <c r="A55" s="39">
        <v>27</v>
      </c>
      <c r="B55" s="46" t="str">
        <f>B53</f>
        <v xml:space="preserve">Wizja w terenie 
Projekt </v>
      </c>
      <c r="C55" s="2" t="s">
        <v>66</v>
      </c>
      <c r="D55" s="33" t="s">
        <v>6</v>
      </c>
      <c r="E55" s="34">
        <v>4</v>
      </c>
      <c r="F55" s="81"/>
    </row>
    <row r="56" spans="1:8" s="14" customFormat="1" ht="21" customHeight="1" x14ac:dyDescent="0.2">
      <c r="A56" s="39"/>
      <c r="B56" s="47"/>
      <c r="C56" s="1" t="s">
        <v>65</v>
      </c>
      <c r="D56" s="33"/>
      <c r="E56" s="34"/>
      <c r="F56" s="81"/>
    </row>
    <row r="57" spans="1:8" s="14" customFormat="1" ht="36.6" customHeight="1" x14ac:dyDescent="0.2">
      <c r="A57" s="39">
        <v>28</v>
      </c>
      <c r="B57" s="46" t="str">
        <f>B55</f>
        <v xml:space="preserve">Wizja w terenie 
Projekt </v>
      </c>
      <c r="C57" s="2" t="s">
        <v>67</v>
      </c>
      <c r="D57" s="33" t="s">
        <v>16</v>
      </c>
      <c r="E57" s="34">
        <f>12*2*0.25*5*0.07+12*2*0.5*5*0.07+13*0.5*0.12+(13*0.12+12*0.25)*2*0.38+(13*0.12+12*0.25)*0.5+
12*2*0.25*6*0.07+12*2*0.5*6*0.07+13*0.5*0.12+(13*0.12+12*0.25)*2*0.38+(13*0.12+12*0.25)*0.5</f>
        <v>26.911200000000008</v>
      </c>
      <c r="F57" s="81"/>
    </row>
    <row r="58" spans="1:8" s="14" customFormat="1" ht="57.6" customHeight="1" x14ac:dyDescent="0.2">
      <c r="A58" s="39"/>
      <c r="B58" s="47"/>
      <c r="C58" s="1" t="s">
        <v>134</v>
      </c>
      <c r="D58" s="33"/>
      <c r="E58" s="34"/>
      <c r="F58" s="81"/>
    </row>
    <row r="59" spans="1:8" s="14" customFormat="1" ht="36.6" customHeight="1" x14ac:dyDescent="0.2">
      <c r="A59" s="39">
        <v>29</v>
      </c>
      <c r="B59" s="46" t="str">
        <f>B57</f>
        <v xml:space="preserve">Wizja w terenie 
Projekt </v>
      </c>
      <c r="C59" s="2" t="s">
        <v>69</v>
      </c>
      <c r="D59" s="33" t="s">
        <v>16</v>
      </c>
      <c r="E59" s="34">
        <f>35</f>
        <v>35</v>
      </c>
      <c r="F59" s="81"/>
    </row>
    <row r="60" spans="1:8" s="14" customFormat="1" ht="26.45" customHeight="1" x14ac:dyDescent="0.2">
      <c r="A60" s="39"/>
      <c r="B60" s="47"/>
      <c r="C60" s="1" t="s">
        <v>135</v>
      </c>
      <c r="D60" s="33"/>
      <c r="E60" s="34"/>
      <c r="F60" s="81"/>
    </row>
    <row r="61" spans="1:8" s="14" customFormat="1" ht="34.5" customHeight="1" x14ac:dyDescent="0.2">
      <c r="A61" s="39">
        <v>30</v>
      </c>
      <c r="B61" s="40" t="str">
        <f>B59</f>
        <v xml:space="preserve">Wizja w terenie 
Projekt </v>
      </c>
      <c r="C61" s="2" t="s">
        <v>68</v>
      </c>
      <c r="D61" s="33" t="s">
        <v>16</v>
      </c>
      <c r="E61" s="34">
        <f xml:space="preserve"> 5+3.5+7</f>
        <v>15.5</v>
      </c>
      <c r="F61" s="81"/>
    </row>
    <row r="62" spans="1:8" s="14" customFormat="1" ht="22.5" customHeight="1" x14ac:dyDescent="0.2">
      <c r="A62" s="39"/>
      <c r="B62" s="40"/>
      <c r="C62" s="1" t="s">
        <v>136</v>
      </c>
      <c r="D62" s="33"/>
      <c r="E62" s="34"/>
      <c r="F62" s="81"/>
      <c r="G62" s="15"/>
    </row>
    <row r="63" spans="1:8" s="17" customFormat="1" ht="33.75" customHeight="1" x14ac:dyDescent="0.2">
      <c r="A63" s="39">
        <v>31</v>
      </c>
      <c r="B63" s="40" t="str">
        <f>B61</f>
        <v xml:space="preserve">Wizja w terenie 
Projekt </v>
      </c>
      <c r="C63" s="2" t="s">
        <v>82</v>
      </c>
      <c r="D63" s="33" t="s">
        <v>16</v>
      </c>
      <c r="E63" s="34">
        <f>E61</f>
        <v>15.5</v>
      </c>
      <c r="F63" s="81"/>
      <c r="G63" s="16"/>
      <c r="H63" s="16"/>
    </row>
    <row r="64" spans="1:8" s="17" customFormat="1" ht="23.45" customHeight="1" x14ac:dyDescent="0.2">
      <c r="A64" s="39"/>
      <c r="B64" s="40"/>
      <c r="C64" s="1" t="str">
        <f>C62</f>
        <v xml:space="preserve">F= 5,0,00+3,50,00+7,00 =15,50 m2 </v>
      </c>
      <c r="D64" s="33"/>
      <c r="E64" s="34"/>
      <c r="F64" s="81"/>
      <c r="G64" s="16"/>
      <c r="H64" s="16"/>
    </row>
    <row r="65" spans="1:8" s="17" customFormat="1" ht="47.45" customHeight="1" x14ac:dyDescent="0.2">
      <c r="A65" s="39">
        <v>32</v>
      </c>
      <c r="B65" s="40" t="str">
        <f>B63</f>
        <v xml:space="preserve">Wizja w terenie 
Projekt </v>
      </c>
      <c r="C65" s="2" t="s">
        <v>70</v>
      </c>
      <c r="D65" s="33" t="s">
        <v>16</v>
      </c>
      <c r="E65" s="34">
        <f>(0.5*3*12+20*3+24*0.5*3)*2</f>
        <v>228</v>
      </c>
      <c r="F65" s="81"/>
      <c r="G65" s="16"/>
      <c r="H65" s="16"/>
    </row>
    <row r="66" spans="1:8" s="17" customFormat="1" ht="24.6" customHeight="1" x14ac:dyDescent="0.2">
      <c r="A66" s="39"/>
      <c r="B66" s="40"/>
      <c r="C66" s="1" t="s">
        <v>137</v>
      </c>
      <c r="D66" s="33"/>
      <c r="E66" s="34"/>
      <c r="F66" s="81"/>
      <c r="G66" s="16"/>
      <c r="H66" s="16"/>
    </row>
    <row r="67" spans="1:8" s="17" customFormat="1" ht="39" customHeight="1" x14ac:dyDescent="0.2">
      <c r="A67" s="39">
        <v>33</v>
      </c>
      <c r="B67" s="40" t="str">
        <f>B65</f>
        <v xml:space="preserve">Wizja w terenie 
Projekt </v>
      </c>
      <c r="C67" s="2" t="s">
        <v>71</v>
      </c>
      <c r="D67" s="33" t="s">
        <v>16</v>
      </c>
      <c r="E67" s="34">
        <f>(0.5*3*12+20*3+24*0.5*3)*2</f>
        <v>228</v>
      </c>
      <c r="F67" s="81"/>
      <c r="G67" s="16"/>
      <c r="H67" s="16"/>
    </row>
    <row r="68" spans="1:8" s="17" customFormat="1" ht="22.9" customHeight="1" x14ac:dyDescent="0.2">
      <c r="A68" s="39"/>
      <c r="B68" s="40"/>
      <c r="C68" s="1" t="s">
        <v>137</v>
      </c>
      <c r="D68" s="33"/>
      <c r="E68" s="34"/>
      <c r="F68" s="81"/>
      <c r="G68" s="16"/>
      <c r="H68" s="16"/>
    </row>
    <row r="69" spans="1:8" s="17" customFormat="1" ht="51" customHeight="1" x14ac:dyDescent="0.2">
      <c r="A69" s="39">
        <v>34</v>
      </c>
      <c r="B69" s="40" t="str">
        <f>B67</f>
        <v xml:space="preserve">Wizja w terenie 
Projekt </v>
      </c>
      <c r="C69" s="2" t="s">
        <v>72</v>
      </c>
      <c r="D69" s="33" t="s">
        <v>16</v>
      </c>
      <c r="E69" s="34">
        <f>325*6</f>
        <v>1950</v>
      </c>
      <c r="F69" s="81"/>
      <c r="G69" s="16"/>
      <c r="H69" s="16"/>
    </row>
    <row r="70" spans="1:8" s="17" customFormat="1" ht="22.15" customHeight="1" x14ac:dyDescent="0.2">
      <c r="A70" s="39"/>
      <c r="B70" s="40"/>
      <c r="C70" s="1" t="s">
        <v>138</v>
      </c>
      <c r="D70" s="33"/>
      <c r="E70" s="34"/>
      <c r="F70" s="81"/>
      <c r="G70" s="16"/>
      <c r="H70" s="16"/>
    </row>
    <row r="71" spans="1:8" s="17" customFormat="1" ht="37.15" customHeight="1" x14ac:dyDescent="0.2">
      <c r="A71" s="39">
        <v>35</v>
      </c>
      <c r="B71" s="40" t="str">
        <f>B69</f>
        <v xml:space="preserve">Wizja w terenie 
Projekt </v>
      </c>
      <c r="C71" s="2" t="s">
        <v>73</v>
      </c>
      <c r="D71" s="33" t="s">
        <v>16</v>
      </c>
      <c r="E71" s="34">
        <f>325*6</f>
        <v>1950</v>
      </c>
      <c r="F71" s="81"/>
      <c r="G71" s="16"/>
      <c r="H71" s="16"/>
    </row>
    <row r="72" spans="1:8" s="17" customFormat="1" ht="22.15" customHeight="1" x14ac:dyDescent="0.2">
      <c r="A72" s="39"/>
      <c r="B72" s="40"/>
      <c r="C72" s="1" t="s">
        <v>138</v>
      </c>
      <c r="D72" s="33"/>
      <c r="E72" s="34"/>
      <c r="F72" s="81"/>
      <c r="G72" s="16"/>
      <c r="H72" s="16"/>
    </row>
    <row r="73" spans="1:8" s="17" customFormat="1" ht="51" customHeight="1" x14ac:dyDescent="0.2">
      <c r="A73" s="39">
        <v>36</v>
      </c>
      <c r="B73" s="40" t="str">
        <f>B71</f>
        <v xml:space="preserve">Wizja w terenie 
Projekt </v>
      </c>
      <c r="C73" s="2" t="s">
        <v>74</v>
      </c>
      <c r="D73" s="33" t="s">
        <v>16</v>
      </c>
      <c r="E73" s="34">
        <f>1033.5*6-325*6</f>
        <v>4251</v>
      </c>
      <c r="F73" s="81"/>
      <c r="G73" s="16"/>
      <c r="H73" s="16"/>
    </row>
    <row r="74" spans="1:8" s="17" customFormat="1" ht="22.15" customHeight="1" x14ac:dyDescent="0.2">
      <c r="A74" s="39"/>
      <c r="B74" s="40"/>
      <c r="C74" s="1" t="s">
        <v>139</v>
      </c>
      <c r="D74" s="33"/>
      <c r="E74" s="34"/>
      <c r="F74" s="81"/>
      <c r="G74" s="16"/>
      <c r="H74" s="16"/>
    </row>
    <row r="75" spans="1:8" s="14" customFormat="1" ht="33.75" customHeight="1" x14ac:dyDescent="0.2">
      <c r="A75" s="39">
        <v>37</v>
      </c>
      <c r="B75" s="46" t="str">
        <f>B73</f>
        <v xml:space="preserve">Wizja w terenie 
Projekt </v>
      </c>
      <c r="C75" s="1" t="s">
        <v>83</v>
      </c>
      <c r="D75" s="33" t="s">
        <v>16</v>
      </c>
      <c r="E75" s="44">
        <f>((820 - 6*5.5) *0.2)+117.5</f>
        <v>274.89999999999998</v>
      </c>
      <c r="F75" s="81"/>
    </row>
    <row r="76" spans="1:8" s="14" customFormat="1" ht="56.45" customHeight="1" x14ac:dyDescent="0.2">
      <c r="A76" s="39"/>
      <c r="B76" s="47"/>
      <c r="C76" s="1" t="s">
        <v>81</v>
      </c>
      <c r="D76" s="33"/>
      <c r="E76" s="45"/>
      <c r="F76" s="81"/>
    </row>
    <row r="77" spans="1:8" s="14" customFormat="1" ht="38.25" customHeight="1" x14ac:dyDescent="0.2">
      <c r="A77" s="39">
        <v>38</v>
      </c>
      <c r="B77" s="46" t="str">
        <f>B75</f>
        <v xml:space="preserve">Wizja w terenie 
Projekt </v>
      </c>
      <c r="C77" s="2" t="s">
        <v>77</v>
      </c>
      <c r="D77" s="33" t="s">
        <v>16</v>
      </c>
      <c r="E77" s="34">
        <f>(1888.64+1994.82+106.3)+1917.5</f>
        <v>5907.26</v>
      </c>
      <c r="F77" s="81"/>
    </row>
    <row r="78" spans="1:8" s="14" customFormat="1" ht="118.15" customHeight="1" x14ac:dyDescent="0.2">
      <c r="A78" s="39"/>
      <c r="B78" s="47"/>
      <c r="C78" s="1" t="s">
        <v>78</v>
      </c>
      <c r="D78" s="33"/>
      <c r="E78" s="34"/>
      <c r="F78" s="81"/>
    </row>
    <row r="79" spans="1:8" s="14" customFormat="1" ht="33.75" customHeight="1" x14ac:dyDescent="0.2">
      <c r="A79" s="39">
        <v>39</v>
      </c>
      <c r="B79" s="46" t="str">
        <f>B75</f>
        <v xml:space="preserve">Wizja w terenie 
Projekt </v>
      </c>
      <c r="C79" s="1" t="s">
        <v>79</v>
      </c>
      <c r="D79" s="42" t="s">
        <v>5</v>
      </c>
      <c r="E79" s="44">
        <v>25</v>
      </c>
      <c r="F79" s="82"/>
    </row>
    <row r="80" spans="1:8" s="14" customFormat="1" ht="21" customHeight="1" x14ac:dyDescent="0.2">
      <c r="A80" s="39"/>
      <c r="B80" s="47"/>
      <c r="C80" s="1" t="s">
        <v>80</v>
      </c>
      <c r="D80" s="43"/>
      <c r="E80" s="45"/>
      <c r="F80" s="87"/>
    </row>
    <row r="81" spans="1:6" s="14" customFormat="1" ht="33.75" customHeight="1" x14ac:dyDescent="0.2">
      <c r="A81" s="39">
        <v>40</v>
      </c>
      <c r="B81" s="46" t="str">
        <f>B77</f>
        <v xml:space="preserve">Wizja w terenie 
Projekt </v>
      </c>
      <c r="C81" s="1" t="s">
        <v>90</v>
      </c>
      <c r="D81" s="42" t="s">
        <v>16</v>
      </c>
      <c r="E81" s="44">
        <f>208+48.83+185.06</f>
        <v>441.89</v>
      </c>
      <c r="F81" s="82"/>
    </row>
    <row r="82" spans="1:6" s="14" customFormat="1" ht="22.15" customHeight="1" x14ac:dyDescent="0.2">
      <c r="A82" s="39"/>
      <c r="B82" s="47"/>
      <c r="C82" s="1" t="s">
        <v>91</v>
      </c>
      <c r="D82" s="43"/>
      <c r="E82" s="45"/>
      <c r="F82" s="87"/>
    </row>
    <row r="83" spans="1:6" s="14" customFormat="1" ht="24" customHeight="1" x14ac:dyDescent="0.2">
      <c r="A83" s="53" t="s">
        <v>29</v>
      </c>
      <c r="B83" s="51"/>
      <c r="C83" s="51"/>
      <c r="D83" s="51"/>
      <c r="E83" s="51"/>
      <c r="F83" s="84"/>
    </row>
    <row r="84" spans="1:6" s="14" customFormat="1" ht="47.25" customHeight="1" x14ac:dyDescent="0.2">
      <c r="A84" s="48">
        <v>41</v>
      </c>
      <c r="B84" s="46" t="str">
        <f>B81</f>
        <v xml:space="preserve">Wizja w terenie 
Projekt </v>
      </c>
      <c r="C84" s="1" t="s">
        <v>84</v>
      </c>
      <c r="D84" s="42" t="s">
        <v>18</v>
      </c>
      <c r="E84" s="44">
        <v>350</v>
      </c>
      <c r="F84" s="82"/>
    </row>
    <row r="85" spans="1:6" s="14" customFormat="1" ht="22.5" customHeight="1" x14ac:dyDescent="0.2">
      <c r="A85" s="49"/>
      <c r="B85" s="47"/>
      <c r="C85" s="1" t="s">
        <v>86</v>
      </c>
      <c r="D85" s="43"/>
      <c r="E85" s="45"/>
      <c r="F85" s="88"/>
    </row>
    <row r="86" spans="1:6" s="14" customFormat="1" ht="23.45" customHeight="1" x14ac:dyDescent="0.2">
      <c r="A86" s="48">
        <v>42</v>
      </c>
      <c r="B86" s="46" t="str">
        <f>B84</f>
        <v xml:space="preserve">Wizja w terenie 
Projekt </v>
      </c>
      <c r="C86" s="1" t="s">
        <v>85</v>
      </c>
      <c r="D86" s="42" t="s">
        <v>16</v>
      </c>
      <c r="E86" s="44">
        <f>30*1.5</f>
        <v>45</v>
      </c>
      <c r="F86" s="82"/>
    </row>
    <row r="87" spans="1:6" s="14" customFormat="1" ht="22.5" customHeight="1" x14ac:dyDescent="0.2">
      <c r="A87" s="49"/>
      <c r="B87" s="47"/>
      <c r="C87" s="1" t="s">
        <v>87</v>
      </c>
      <c r="D87" s="43"/>
      <c r="E87" s="45"/>
      <c r="F87" s="87"/>
    </row>
    <row r="88" spans="1:6" s="14" customFormat="1" ht="21" customHeight="1" x14ac:dyDescent="0.2">
      <c r="A88" s="50" t="s">
        <v>30</v>
      </c>
      <c r="B88" s="51"/>
      <c r="C88" s="51"/>
      <c r="D88" s="51"/>
      <c r="E88" s="51"/>
      <c r="F88" s="84"/>
    </row>
    <row r="89" spans="1:6" s="14" customFormat="1" ht="53.45" customHeight="1" x14ac:dyDescent="0.2">
      <c r="A89" s="48">
        <v>43</v>
      </c>
      <c r="B89" s="46" t="str">
        <f>B86</f>
        <v xml:space="preserve">Wizja w terenie 
Projekt </v>
      </c>
      <c r="C89" s="1" t="s">
        <v>88</v>
      </c>
      <c r="D89" s="42" t="s">
        <v>16</v>
      </c>
      <c r="E89" s="44">
        <f>E69</f>
        <v>1950</v>
      </c>
      <c r="F89" s="82"/>
    </row>
    <row r="90" spans="1:6" s="14" customFormat="1" ht="18.600000000000001" customHeight="1" x14ac:dyDescent="0.2">
      <c r="A90" s="49"/>
      <c r="B90" s="47"/>
      <c r="C90" s="1" t="s">
        <v>89</v>
      </c>
      <c r="D90" s="43"/>
      <c r="E90" s="45"/>
      <c r="F90" s="87"/>
    </row>
    <row r="91" spans="1:6" s="14" customFormat="1" ht="34.15" customHeight="1" x14ac:dyDescent="0.2">
      <c r="A91" s="48">
        <v>44</v>
      </c>
      <c r="B91" s="46" t="str">
        <f>B89</f>
        <v xml:space="preserve">Wizja w terenie 
Projekt </v>
      </c>
      <c r="C91" s="1" t="s">
        <v>92</v>
      </c>
      <c r="D91" s="42" t="s">
        <v>16</v>
      </c>
      <c r="E91" s="44">
        <f>208+48.83+185.06</f>
        <v>441.89</v>
      </c>
      <c r="F91" s="82"/>
    </row>
    <row r="92" spans="1:6" s="14" customFormat="1" ht="24" customHeight="1" x14ac:dyDescent="0.2">
      <c r="A92" s="49"/>
      <c r="B92" s="47"/>
      <c r="C92" s="1" t="s">
        <v>91</v>
      </c>
      <c r="D92" s="43"/>
      <c r="E92" s="45"/>
      <c r="F92" s="87"/>
    </row>
    <row r="93" spans="1:6" s="14" customFormat="1" ht="24.6" customHeight="1" x14ac:dyDescent="0.2">
      <c r="A93" s="51" t="s">
        <v>31</v>
      </c>
      <c r="B93" s="51"/>
      <c r="C93" s="51"/>
      <c r="D93" s="51"/>
      <c r="E93" s="51"/>
      <c r="F93" s="51"/>
    </row>
    <row r="94" spans="1:6" s="14" customFormat="1" ht="36" customHeight="1" x14ac:dyDescent="0.2">
      <c r="A94" s="52">
        <v>45</v>
      </c>
      <c r="B94" s="40" t="str">
        <f>B91</f>
        <v xml:space="preserve">Wizja w terenie 
Projekt </v>
      </c>
      <c r="C94" s="2" t="s">
        <v>93</v>
      </c>
      <c r="D94" s="33" t="s">
        <v>16</v>
      </c>
      <c r="E94" s="34">
        <f>(1950+441.89+228+2130+1696.5+106.3+21.25)+120+1797.5</f>
        <v>8491.4399999999987</v>
      </c>
      <c r="F94" s="81"/>
    </row>
    <row r="95" spans="1:6" s="14" customFormat="1" ht="184.9" customHeight="1" x14ac:dyDescent="0.2">
      <c r="A95" s="52"/>
      <c r="B95" s="40"/>
      <c r="C95" s="1" t="s">
        <v>145</v>
      </c>
      <c r="D95" s="33"/>
      <c r="E95" s="34"/>
      <c r="F95" s="81"/>
    </row>
    <row r="96" spans="1:6" s="14" customFormat="1" ht="38.25" customHeight="1" x14ac:dyDescent="0.2">
      <c r="A96" s="52">
        <v>46</v>
      </c>
      <c r="B96" s="40" t="str">
        <f>B94</f>
        <v xml:space="preserve">Wizja w terenie 
Projekt </v>
      </c>
      <c r="C96" s="2" t="s">
        <v>95</v>
      </c>
      <c r="D96" s="33" t="s">
        <v>16</v>
      </c>
      <c r="E96" s="34">
        <f>325*6 -325*2*0.16</f>
        <v>1846</v>
      </c>
      <c r="F96" s="81"/>
    </row>
    <row r="97" spans="1:6" s="14" customFormat="1" ht="22.9" customHeight="1" x14ac:dyDescent="0.2">
      <c r="A97" s="52"/>
      <c r="B97" s="40"/>
      <c r="C97" s="1" t="s">
        <v>140</v>
      </c>
      <c r="D97" s="33"/>
      <c r="E97" s="34"/>
      <c r="F97" s="81"/>
    </row>
    <row r="98" spans="1:6" s="14" customFormat="1" ht="34.5" customHeight="1" x14ac:dyDescent="0.2">
      <c r="A98" s="52">
        <v>47</v>
      </c>
      <c r="B98" s="40" t="str">
        <f>B96</f>
        <v xml:space="preserve">Wizja w terenie 
Projekt </v>
      </c>
      <c r="C98" s="2" t="s">
        <v>94</v>
      </c>
      <c r="D98" s="33" t="s">
        <v>16</v>
      </c>
      <c r="E98" s="34">
        <f>E91+120</f>
        <v>561.89</v>
      </c>
      <c r="F98" s="81"/>
    </row>
    <row r="99" spans="1:6" s="14" customFormat="1" ht="25.15" customHeight="1" x14ac:dyDescent="0.2">
      <c r="A99" s="52"/>
      <c r="B99" s="40"/>
      <c r="C99" s="1" t="s">
        <v>146</v>
      </c>
      <c r="D99" s="33"/>
      <c r="E99" s="34"/>
      <c r="F99" s="81"/>
    </row>
    <row r="100" spans="1:6" s="14" customFormat="1" ht="34.5" customHeight="1" x14ac:dyDescent="0.2">
      <c r="A100" s="52">
        <v>48</v>
      </c>
      <c r="B100" s="40" t="str">
        <f>B98</f>
        <v xml:space="preserve">Wizja w terenie 
Projekt </v>
      </c>
      <c r="C100" s="2" t="s">
        <v>141</v>
      </c>
      <c r="D100" s="33" t="s">
        <v>16</v>
      </c>
      <c r="E100" s="34">
        <f>185+288.58+48.33</f>
        <v>521.91</v>
      </c>
      <c r="F100" s="81"/>
    </row>
    <row r="101" spans="1:6" s="14" customFormat="1" ht="22.9" customHeight="1" x14ac:dyDescent="0.2">
      <c r="A101" s="52"/>
      <c r="B101" s="40"/>
      <c r="C101" s="1" t="s">
        <v>96</v>
      </c>
      <c r="D101" s="33"/>
      <c r="E101" s="34"/>
      <c r="F101" s="81"/>
    </row>
    <row r="102" spans="1:6" s="9" customFormat="1" ht="34.5" customHeight="1" x14ac:dyDescent="0.2">
      <c r="A102" s="52">
        <v>49</v>
      </c>
      <c r="B102" s="40" t="str">
        <f>B100</f>
        <v xml:space="preserve">Wizja w terenie 
Projekt </v>
      </c>
      <c r="C102" s="2" t="s">
        <v>97</v>
      </c>
      <c r="D102" s="33" t="s">
        <v>16</v>
      </c>
      <c r="E102" s="34">
        <f>(2130+1696.505+106.3+21.25)+1797.5</f>
        <v>5751.5550000000003</v>
      </c>
      <c r="F102" s="81"/>
    </row>
    <row r="103" spans="1:6" s="9" customFormat="1" ht="22.9" customHeight="1" x14ac:dyDescent="0.2">
      <c r="A103" s="52"/>
      <c r="B103" s="40"/>
      <c r="C103" s="1" t="s">
        <v>155</v>
      </c>
      <c r="D103" s="33"/>
      <c r="E103" s="34"/>
      <c r="F103" s="81"/>
    </row>
    <row r="104" spans="1:6" s="14" customFormat="1" ht="24.6" customHeight="1" x14ac:dyDescent="0.2">
      <c r="A104" s="50" t="s">
        <v>98</v>
      </c>
      <c r="B104" s="51"/>
      <c r="C104" s="51"/>
      <c r="D104" s="51"/>
      <c r="E104" s="51"/>
      <c r="F104" s="51"/>
    </row>
    <row r="105" spans="1:6" s="14" customFormat="1" ht="42.6" customHeight="1" x14ac:dyDescent="0.2">
      <c r="A105" s="52">
        <v>50</v>
      </c>
      <c r="B105" s="40" t="str">
        <f>B96</f>
        <v xml:space="preserve">Wizja w terenie 
Projekt </v>
      </c>
      <c r="C105" s="2" t="s">
        <v>100</v>
      </c>
      <c r="D105" s="33" t="s">
        <v>16</v>
      </c>
      <c r="E105" s="34">
        <f>1950+228</f>
        <v>2178</v>
      </c>
      <c r="F105" s="81"/>
    </row>
    <row r="106" spans="1:6" s="14" customFormat="1" ht="22.9" customHeight="1" x14ac:dyDescent="0.2">
      <c r="A106" s="52"/>
      <c r="B106" s="40"/>
      <c r="C106" s="1" t="s">
        <v>142</v>
      </c>
      <c r="D106" s="33"/>
      <c r="E106" s="34"/>
      <c r="F106" s="81"/>
    </row>
    <row r="107" spans="1:6" s="14" customFormat="1" ht="42.6" customHeight="1" x14ac:dyDescent="0.2">
      <c r="A107" s="52">
        <v>51</v>
      </c>
      <c r="B107" s="40" t="str">
        <f>B98</f>
        <v xml:space="preserve">Wizja w terenie 
Projekt </v>
      </c>
      <c r="C107" s="2" t="s">
        <v>99</v>
      </c>
      <c r="D107" s="33" t="s">
        <v>16</v>
      </c>
      <c r="E107" s="34">
        <f>521.9+441.89+228</f>
        <v>1191.79</v>
      </c>
      <c r="F107" s="81"/>
    </row>
    <row r="108" spans="1:6" s="14" customFormat="1" ht="22.9" customHeight="1" x14ac:dyDescent="0.2">
      <c r="A108" s="52"/>
      <c r="B108" s="40"/>
      <c r="C108" s="1" t="s">
        <v>101</v>
      </c>
      <c r="D108" s="33"/>
      <c r="E108" s="34"/>
      <c r="F108" s="81"/>
    </row>
    <row r="109" spans="1:6" s="14" customFormat="1" ht="23.45" customHeight="1" x14ac:dyDescent="0.2">
      <c r="A109" s="50" t="s">
        <v>102</v>
      </c>
      <c r="B109" s="51"/>
      <c r="C109" s="51"/>
      <c r="D109" s="51"/>
      <c r="E109" s="51"/>
      <c r="F109" s="51"/>
    </row>
    <row r="110" spans="1:6" s="14" customFormat="1" ht="42.6" customHeight="1" x14ac:dyDescent="0.2">
      <c r="A110" s="52">
        <v>52</v>
      </c>
      <c r="B110" s="40" t="str">
        <f>B107</f>
        <v xml:space="preserve">Wizja w terenie 
Projekt </v>
      </c>
      <c r="C110" s="2" t="s">
        <v>103</v>
      </c>
      <c r="D110" s="33" t="s">
        <v>16</v>
      </c>
      <c r="E110" s="34">
        <v>228</v>
      </c>
      <c r="F110" s="81"/>
    </row>
    <row r="111" spans="1:6" s="14" customFormat="1" ht="22.9" customHeight="1" x14ac:dyDescent="0.2">
      <c r="A111" s="52"/>
      <c r="B111" s="40"/>
      <c r="C111" s="1" t="s">
        <v>104</v>
      </c>
      <c r="D111" s="33"/>
      <c r="E111" s="34"/>
      <c r="F111" s="81"/>
    </row>
    <row r="112" spans="1:6" s="14" customFormat="1" ht="25.15" customHeight="1" x14ac:dyDescent="0.2">
      <c r="A112" s="50" t="s">
        <v>32</v>
      </c>
      <c r="B112" s="51"/>
      <c r="C112" s="51"/>
      <c r="D112" s="51"/>
      <c r="E112" s="51"/>
      <c r="F112" s="84"/>
    </row>
    <row r="113" spans="1:6" s="14" customFormat="1" ht="40.5" customHeight="1" x14ac:dyDescent="0.2">
      <c r="A113" s="39">
        <v>53</v>
      </c>
      <c r="B113" s="40" t="str">
        <f>B107</f>
        <v xml:space="preserve">Wizja w terenie 
Projekt </v>
      </c>
      <c r="C113" s="2" t="s">
        <v>20</v>
      </c>
      <c r="D113" s="33" t="s">
        <v>16</v>
      </c>
      <c r="E113" s="44">
        <f>(1286.5+1696.5+106.3+21.25)+991</f>
        <v>4101.55</v>
      </c>
      <c r="F113" s="82"/>
    </row>
    <row r="114" spans="1:6" s="14" customFormat="1" ht="122.45" customHeight="1" x14ac:dyDescent="0.2">
      <c r="A114" s="39"/>
      <c r="B114" s="40"/>
      <c r="C114" s="1" t="s">
        <v>147</v>
      </c>
      <c r="D114" s="65"/>
      <c r="E114" s="62"/>
      <c r="F114" s="87"/>
    </row>
    <row r="115" spans="1:6" s="14" customFormat="1" ht="42.75" customHeight="1" x14ac:dyDescent="0.2">
      <c r="A115" s="39">
        <v>54</v>
      </c>
      <c r="B115" s="40" t="str">
        <f>B113</f>
        <v xml:space="preserve">Wizja w terenie 
Projekt </v>
      </c>
      <c r="C115" s="2" t="s">
        <v>21</v>
      </c>
      <c r="D115" s="33" t="s">
        <v>16</v>
      </c>
      <c r="E115" s="44">
        <f>(1*(1033.5 -134-7*8)+8.5)+(235*1.5)+(34*1.5)+403</f>
        <v>1658.5</v>
      </c>
      <c r="F115" s="82"/>
    </row>
    <row r="116" spans="1:6" s="14" customFormat="1" ht="33.75" customHeight="1" x14ac:dyDescent="0.2">
      <c r="A116" s="39"/>
      <c r="B116" s="40"/>
      <c r="C116" s="1" t="s">
        <v>148</v>
      </c>
      <c r="D116" s="65"/>
      <c r="E116" s="62"/>
      <c r="F116" s="87"/>
    </row>
    <row r="117" spans="1:6" s="14" customFormat="1" ht="45.6" customHeight="1" x14ac:dyDescent="0.2">
      <c r="A117" s="39">
        <v>55</v>
      </c>
      <c r="B117" s="40" t="str">
        <f>B115</f>
        <v xml:space="preserve">Wizja w terenie 
Projekt </v>
      </c>
      <c r="C117" s="2" t="s">
        <v>149</v>
      </c>
      <c r="D117" s="33" t="s">
        <v>16</v>
      </c>
      <c r="E117" s="34">
        <f>441.89+120</f>
        <v>561.89</v>
      </c>
      <c r="F117" s="81"/>
    </row>
    <row r="118" spans="1:6" s="14" customFormat="1" ht="25.9" customHeight="1" x14ac:dyDescent="0.2">
      <c r="A118" s="39"/>
      <c r="B118" s="40"/>
      <c r="C118" s="1" t="s">
        <v>150</v>
      </c>
      <c r="D118" s="65"/>
      <c r="E118" s="34"/>
      <c r="F118" s="81"/>
    </row>
    <row r="119" spans="1:6" s="14" customFormat="1" ht="27.6" customHeight="1" x14ac:dyDescent="0.2">
      <c r="A119" s="50" t="s">
        <v>33</v>
      </c>
      <c r="B119" s="51"/>
      <c r="C119" s="51"/>
      <c r="D119" s="51"/>
      <c r="E119" s="51"/>
      <c r="F119" s="84"/>
    </row>
    <row r="120" spans="1:6" s="14" customFormat="1" ht="39.75" customHeight="1" x14ac:dyDescent="0.2">
      <c r="A120" s="48">
        <v>56</v>
      </c>
      <c r="B120" s="46" t="str">
        <f>B117</f>
        <v xml:space="preserve">Wizja w terenie 
Projekt </v>
      </c>
      <c r="C120" s="2" t="s">
        <v>105</v>
      </c>
      <c r="D120" s="42" t="s">
        <v>16</v>
      </c>
      <c r="E120" s="44">
        <f>E96</f>
        <v>1846</v>
      </c>
      <c r="F120" s="85"/>
    </row>
    <row r="121" spans="1:6" s="14" customFormat="1" ht="18" customHeight="1" x14ac:dyDescent="0.2">
      <c r="A121" s="63"/>
      <c r="B121" s="66"/>
      <c r="C121" s="1" t="s">
        <v>107</v>
      </c>
      <c r="D121" s="64"/>
      <c r="E121" s="62"/>
      <c r="F121" s="86"/>
    </row>
    <row r="122" spans="1:6" s="14" customFormat="1" ht="21" customHeight="1" x14ac:dyDescent="0.2">
      <c r="A122" s="63"/>
      <c r="B122" s="66"/>
      <c r="C122" s="1" t="s">
        <v>106</v>
      </c>
      <c r="D122" s="64"/>
      <c r="E122" s="62"/>
      <c r="F122" s="25"/>
    </row>
    <row r="123" spans="1:6" s="14" customFormat="1" ht="53.25" customHeight="1" x14ac:dyDescent="0.2">
      <c r="A123" s="48">
        <v>56</v>
      </c>
      <c r="B123" s="46" t="str">
        <f>B120</f>
        <v xml:space="preserve">Wizja w terenie 
Projekt </v>
      </c>
      <c r="C123" s="2" t="s">
        <v>108</v>
      </c>
      <c r="D123" s="42" t="s">
        <v>16</v>
      </c>
      <c r="E123" s="44">
        <f>495</f>
        <v>495</v>
      </c>
      <c r="F123" s="85"/>
    </row>
    <row r="124" spans="1:6" s="14" customFormat="1" ht="19.899999999999999" customHeight="1" x14ac:dyDescent="0.2">
      <c r="A124" s="63"/>
      <c r="B124" s="66"/>
      <c r="C124" s="1" t="s">
        <v>109</v>
      </c>
      <c r="D124" s="64"/>
      <c r="E124" s="62"/>
      <c r="F124" s="86"/>
    </row>
    <row r="125" spans="1:6" s="14" customFormat="1" ht="22.5" customHeight="1" x14ac:dyDescent="0.2">
      <c r="A125" s="63"/>
      <c r="B125" s="66"/>
      <c r="C125" s="1" t="s">
        <v>110</v>
      </c>
      <c r="D125" s="64"/>
      <c r="E125" s="62"/>
      <c r="F125" s="25"/>
    </row>
    <row r="126" spans="1:6" s="14" customFormat="1" ht="28.5" customHeight="1" x14ac:dyDescent="0.2">
      <c r="A126" s="39">
        <v>57</v>
      </c>
      <c r="B126" s="40" t="str">
        <f>B123</f>
        <v xml:space="preserve">Wizja w terenie 
Projekt </v>
      </c>
      <c r="C126" s="2" t="s">
        <v>26</v>
      </c>
      <c r="D126" s="33" t="s">
        <v>16</v>
      </c>
      <c r="E126" s="34">
        <f>1033.5*6-1033.5*2*0.16-325*0.16*2</f>
        <v>5766.28</v>
      </c>
      <c r="F126" s="81"/>
    </row>
    <row r="127" spans="1:6" s="14" customFormat="1" ht="21.6" customHeight="1" x14ac:dyDescent="0.2">
      <c r="A127" s="39"/>
      <c r="B127" s="40"/>
      <c r="C127" s="1" t="s">
        <v>118</v>
      </c>
      <c r="D127" s="65"/>
      <c r="E127" s="34"/>
      <c r="F127" s="81"/>
    </row>
    <row r="128" spans="1:6" s="14" customFormat="1" ht="22.9" customHeight="1" x14ac:dyDescent="0.2">
      <c r="A128" s="50" t="s">
        <v>34</v>
      </c>
      <c r="B128" s="51"/>
      <c r="C128" s="51"/>
      <c r="D128" s="51"/>
      <c r="E128" s="51"/>
      <c r="F128" s="84"/>
    </row>
    <row r="129" spans="1:8" s="14" customFormat="1" ht="55.9" customHeight="1" x14ac:dyDescent="0.2">
      <c r="A129" s="48">
        <v>58</v>
      </c>
      <c r="B129" s="46" t="str">
        <f>B126</f>
        <v xml:space="preserve">Wizja w terenie 
Projekt </v>
      </c>
      <c r="C129" s="2" t="s">
        <v>117</v>
      </c>
      <c r="D129" s="42" t="s">
        <v>16</v>
      </c>
      <c r="E129" s="44">
        <f>1033.5*6-1033.5*2*0.16+495</f>
        <v>6365.28</v>
      </c>
      <c r="F129" s="85"/>
    </row>
    <row r="130" spans="1:8" s="14" customFormat="1" ht="22.15" customHeight="1" x14ac:dyDescent="0.2">
      <c r="A130" s="63"/>
      <c r="B130" s="66"/>
      <c r="C130" s="1" t="s">
        <v>111</v>
      </c>
      <c r="D130" s="64"/>
      <c r="E130" s="62"/>
      <c r="F130" s="86"/>
    </row>
    <row r="131" spans="1:8" s="14" customFormat="1" ht="23.45" customHeight="1" x14ac:dyDescent="0.2">
      <c r="A131" s="63"/>
      <c r="B131" s="66"/>
      <c r="C131" s="1" t="s">
        <v>112</v>
      </c>
      <c r="D131" s="64"/>
      <c r="E131" s="62"/>
      <c r="F131" s="25"/>
    </row>
    <row r="132" spans="1:8" s="14" customFormat="1" ht="24.6" customHeight="1" x14ac:dyDescent="0.2">
      <c r="A132" s="50" t="s">
        <v>35</v>
      </c>
      <c r="B132" s="51"/>
      <c r="C132" s="51"/>
      <c r="D132" s="51"/>
      <c r="E132" s="51"/>
      <c r="F132" s="84"/>
    </row>
    <row r="133" spans="1:8" s="14" customFormat="1" ht="40.15" customHeight="1" x14ac:dyDescent="0.2">
      <c r="A133" s="39">
        <v>59</v>
      </c>
      <c r="B133" s="40" t="str">
        <f>B129</f>
        <v xml:space="preserve">Wizja w terenie 
Projekt </v>
      </c>
      <c r="C133" s="2" t="s">
        <v>24</v>
      </c>
      <c r="D133" s="67" t="s">
        <v>5</v>
      </c>
      <c r="E133" s="34">
        <f>1033*2-136+3.14*8*7.5+5*3.14*8</f>
        <v>2244</v>
      </c>
      <c r="F133" s="81"/>
    </row>
    <row r="134" spans="1:8" s="14" customFormat="1" ht="28.15" customHeight="1" x14ac:dyDescent="0.2">
      <c r="A134" s="39"/>
      <c r="B134" s="40"/>
      <c r="C134" s="1" t="s">
        <v>113</v>
      </c>
      <c r="D134" s="67"/>
      <c r="E134" s="34"/>
      <c r="F134" s="81"/>
    </row>
    <row r="135" spans="1:8" s="14" customFormat="1" ht="28.15" customHeight="1" x14ac:dyDescent="0.2">
      <c r="A135" s="48">
        <v>60</v>
      </c>
      <c r="B135" s="40" t="s">
        <v>12</v>
      </c>
      <c r="C135" s="2" t="s">
        <v>152</v>
      </c>
      <c r="D135" s="67" t="s">
        <v>5</v>
      </c>
      <c r="E135" s="44">
        <f>1797.5+2244</f>
        <v>4041.5</v>
      </c>
      <c r="F135" s="81"/>
    </row>
    <row r="136" spans="1:8" s="14" customFormat="1" ht="28.15" customHeight="1" x14ac:dyDescent="0.2">
      <c r="A136" s="49"/>
      <c r="B136" s="40"/>
      <c r="C136" s="1" t="s">
        <v>153</v>
      </c>
      <c r="D136" s="67"/>
      <c r="E136" s="68"/>
      <c r="F136" s="81"/>
    </row>
    <row r="137" spans="1:8" s="14" customFormat="1" ht="36" customHeight="1" x14ac:dyDescent="0.2">
      <c r="A137" s="39">
        <v>61</v>
      </c>
      <c r="B137" s="40" t="str">
        <f>B133</f>
        <v xml:space="preserve">Wizja w terenie 
Projekt </v>
      </c>
      <c r="C137" s="2" t="s">
        <v>114</v>
      </c>
      <c r="D137" s="41" t="s">
        <v>151</v>
      </c>
      <c r="E137" s="34">
        <v>228</v>
      </c>
      <c r="F137" s="81"/>
    </row>
    <row r="138" spans="1:8" s="14" customFormat="1" ht="25.5" customHeight="1" x14ac:dyDescent="0.2">
      <c r="A138" s="39"/>
      <c r="B138" s="40"/>
      <c r="C138" s="1" t="s">
        <v>116</v>
      </c>
      <c r="D138" s="41"/>
      <c r="E138" s="34"/>
      <c r="F138" s="81"/>
    </row>
    <row r="139" spans="1:8" s="14" customFormat="1" ht="59.45" customHeight="1" x14ac:dyDescent="0.2">
      <c r="A139" s="39">
        <v>62</v>
      </c>
      <c r="B139" s="40" t="str">
        <f>B137</f>
        <v xml:space="preserve">Wizja w terenie 
Projekt </v>
      </c>
      <c r="C139" s="1" t="s">
        <v>122</v>
      </c>
      <c r="D139" s="41" t="s">
        <v>151</v>
      </c>
      <c r="E139" s="34">
        <f>1033.5*0.5*4-(136+267)*0.5*4-175*0.5</f>
        <v>1173.5</v>
      </c>
      <c r="F139" s="81"/>
    </row>
    <row r="140" spans="1:8" s="14" customFormat="1" ht="30.6" customHeight="1" x14ac:dyDescent="0.2">
      <c r="A140" s="39"/>
      <c r="B140" s="40"/>
      <c r="C140" s="1" t="s">
        <v>123</v>
      </c>
      <c r="D140" s="41"/>
      <c r="E140" s="34"/>
      <c r="F140" s="81"/>
    </row>
    <row r="141" spans="1:8" s="14" customFormat="1" ht="40.15" customHeight="1" x14ac:dyDescent="0.2">
      <c r="A141" s="39">
        <v>63</v>
      </c>
      <c r="B141" s="40" t="str">
        <f>B139</f>
        <v xml:space="preserve">Wizja w terenie 
Projekt </v>
      </c>
      <c r="C141" s="2" t="s">
        <v>115</v>
      </c>
      <c r="D141" s="67" t="s">
        <v>5</v>
      </c>
      <c r="E141" s="34">
        <v>2244</v>
      </c>
      <c r="F141" s="81"/>
    </row>
    <row r="142" spans="1:8" s="14" customFormat="1" ht="25.9" customHeight="1" x14ac:dyDescent="0.2">
      <c r="A142" s="39"/>
      <c r="B142" s="40"/>
      <c r="C142" s="1" t="s">
        <v>119</v>
      </c>
      <c r="D142" s="67"/>
      <c r="E142" s="34"/>
      <c r="F142" s="81"/>
      <c r="G142" s="15"/>
    </row>
    <row r="143" spans="1:8" ht="28.15" customHeight="1" x14ac:dyDescent="0.2">
      <c r="A143" s="77" t="s">
        <v>36</v>
      </c>
      <c r="B143" s="78"/>
      <c r="C143" s="78"/>
      <c r="D143" s="78"/>
      <c r="E143" s="78"/>
      <c r="F143" s="83"/>
      <c r="G143" s="10"/>
      <c r="H143" s="10"/>
    </row>
    <row r="144" spans="1:8" ht="24.75" customHeight="1" x14ac:dyDescent="0.2">
      <c r="A144" s="59">
        <v>64</v>
      </c>
      <c r="B144" s="60" t="str">
        <f>B141</f>
        <v xml:space="preserve">Wizja w terenie 
Projekt </v>
      </c>
      <c r="C144" s="3" t="s">
        <v>120</v>
      </c>
      <c r="D144" s="75" t="s">
        <v>25</v>
      </c>
      <c r="E144" s="73">
        <f>0.04*900+0.2*200+4*0.5*4+0.375*4*2*5+0.12*104+5</f>
        <v>116.48</v>
      </c>
      <c r="F144" s="81"/>
      <c r="G144" s="10"/>
      <c r="H144" s="10"/>
    </row>
    <row r="145" spans="1:8" ht="22.5" customHeight="1" x14ac:dyDescent="0.2">
      <c r="A145" s="59"/>
      <c r="B145" s="60"/>
      <c r="C145" s="4" t="s">
        <v>143</v>
      </c>
      <c r="D145" s="76"/>
      <c r="E145" s="74"/>
      <c r="F145" s="81"/>
      <c r="G145" s="10"/>
      <c r="H145" s="10"/>
    </row>
    <row r="146" spans="1:8" ht="21.75" customHeight="1" x14ac:dyDescent="0.2">
      <c r="A146" s="59">
        <v>65</v>
      </c>
      <c r="B146" s="60" t="str">
        <f>B144</f>
        <v xml:space="preserve">Wizja w terenie 
Projekt </v>
      </c>
      <c r="C146" s="3" t="s">
        <v>154</v>
      </c>
      <c r="D146" s="71" t="s">
        <v>6</v>
      </c>
      <c r="E146" s="73">
        <v>10</v>
      </c>
      <c r="F146" s="81"/>
      <c r="G146" s="10"/>
      <c r="H146" s="10"/>
    </row>
    <row r="147" spans="1:8" ht="18" customHeight="1" x14ac:dyDescent="0.2">
      <c r="A147" s="59"/>
      <c r="B147" s="60"/>
      <c r="C147" s="4" t="s">
        <v>121</v>
      </c>
      <c r="D147" s="72"/>
      <c r="E147" s="74"/>
      <c r="F147" s="81"/>
      <c r="G147" s="10"/>
      <c r="H147" s="10"/>
    </row>
    <row r="148" spans="1:8" ht="24" customHeight="1" x14ac:dyDescent="0.2">
      <c r="A148" s="59">
        <v>66</v>
      </c>
      <c r="B148" s="60" t="str">
        <f>B146</f>
        <v xml:space="preserve">Wizja w terenie 
Projekt </v>
      </c>
      <c r="C148" s="5" t="s">
        <v>23</v>
      </c>
      <c r="D148" s="69" t="s">
        <v>22</v>
      </c>
      <c r="E148" s="61">
        <v>1</v>
      </c>
      <c r="F148" s="81"/>
      <c r="G148" s="10"/>
      <c r="H148" s="10"/>
    </row>
    <row r="149" spans="1:8" ht="20.25" customHeight="1" x14ac:dyDescent="0.2">
      <c r="A149" s="59"/>
      <c r="B149" s="60"/>
      <c r="C149" s="6" t="s">
        <v>9</v>
      </c>
      <c r="D149" s="70"/>
      <c r="E149" s="61"/>
      <c r="F149" s="82"/>
      <c r="G149" s="10"/>
      <c r="H149" s="10"/>
    </row>
    <row r="150" spans="1:8" x14ac:dyDescent="0.2">
      <c r="A150" s="17"/>
      <c r="B150" s="18"/>
      <c r="C150" s="17"/>
      <c r="D150" s="18"/>
      <c r="E150" s="7"/>
      <c r="F150" s="17"/>
    </row>
    <row r="151" spans="1:8" ht="30" customHeight="1" x14ac:dyDescent="0.2">
      <c r="A151" s="17"/>
      <c r="B151" s="8"/>
      <c r="C151" s="32"/>
      <c r="D151" s="32"/>
      <c r="E151" s="32"/>
      <c r="F151" s="17"/>
    </row>
    <row r="152" spans="1:8" x14ac:dyDescent="0.2">
      <c r="A152" s="17"/>
      <c r="B152" s="18"/>
      <c r="C152" s="17"/>
      <c r="D152" s="18"/>
      <c r="E152" s="7"/>
      <c r="F152" s="17"/>
    </row>
    <row r="153" spans="1:8" x14ac:dyDescent="0.2">
      <c r="A153" s="17"/>
      <c r="B153" s="18"/>
      <c r="C153" s="17"/>
      <c r="D153" s="18"/>
      <c r="E153" s="7"/>
      <c r="F153" s="17"/>
    </row>
  </sheetData>
  <mergeCells count="335">
    <mergeCell ref="F11:F12"/>
    <mergeCell ref="A13:A14"/>
    <mergeCell ref="B13:B14"/>
    <mergeCell ref="D13:D14"/>
    <mergeCell ref="E13:E14"/>
    <mergeCell ref="F13:F14"/>
    <mergeCell ref="A1:F1"/>
    <mergeCell ref="A2:F2"/>
    <mergeCell ref="A4:F4"/>
    <mergeCell ref="A6:F6"/>
    <mergeCell ref="A10:F10"/>
    <mergeCell ref="A11:A12"/>
    <mergeCell ref="B11:B12"/>
    <mergeCell ref="D11:D12"/>
    <mergeCell ref="E11:E12"/>
    <mergeCell ref="A17:A18"/>
    <mergeCell ref="B17:B18"/>
    <mergeCell ref="D17:D18"/>
    <mergeCell ref="E17:E18"/>
    <mergeCell ref="F17:F18"/>
    <mergeCell ref="A15:A16"/>
    <mergeCell ref="B15:B16"/>
    <mergeCell ref="D15:D16"/>
    <mergeCell ref="E15:E16"/>
    <mergeCell ref="F15:F16"/>
    <mergeCell ref="A21:A22"/>
    <mergeCell ref="B21:B22"/>
    <mergeCell ref="D21:D22"/>
    <mergeCell ref="E21:E22"/>
    <mergeCell ref="F21:F22"/>
    <mergeCell ref="A19:A20"/>
    <mergeCell ref="B19:B20"/>
    <mergeCell ref="D19:D20"/>
    <mergeCell ref="E19:E20"/>
    <mergeCell ref="F19:F20"/>
    <mergeCell ref="A25:A26"/>
    <mergeCell ref="B25:B26"/>
    <mergeCell ref="D25:D26"/>
    <mergeCell ref="E25:E26"/>
    <mergeCell ref="F25:F26"/>
    <mergeCell ref="A23:A24"/>
    <mergeCell ref="B23:B24"/>
    <mergeCell ref="D23:D24"/>
    <mergeCell ref="E23:E24"/>
    <mergeCell ref="F23:F24"/>
    <mergeCell ref="A29:A30"/>
    <mergeCell ref="B29:B30"/>
    <mergeCell ref="D29:D30"/>
    <mergeCell ref="E29:E30"/>
    <mergeCell ref="F29:F30"/>
    <mergeCell ref="A27:A28"/>
    <mergeCell ref="B27:B28"/>
    <mergeCell ref="D27:D28"/>
    <mergeCell ref="E27:E28"/>
    <mergeCell ref="F27:F28"/>
    <mergeCell ref="A33:A34"/>
    <mergeCell ref="B33:B34"/>
    <mergeCell ref="D33:D34"/>
    <mergeCell ref="E33:E34"/>
    <mergeCell ref="F33:F34"/>
    <mergeCell ref="A31:A32"/>
    <mergeCell ref="B31:B32"/>
    <mergeCell ref="D31:D32"/>
    <mergeCell ref="E31:E32"/>
    <mergeCell ref="F31:F32"/>
    <mergeCell ref="F35:F36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A43:A44"/>
    <mergeCell ref="B43:B44"/>
    <mergeCell ref="D43:D44"/>
    <mergeCell ref="E43:E44"/>
    <mergeCell ref="F43:F44"/>
    <mergeCell ref="F39:F40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A47:A48"/>
    <mergeCell ref="B47:B48"/>
    <mergeCell ref="D47:D48"/>
    <mergeCell ref="E47:E48"/>
    <mergeCell ref="F47:F48"/>
    <mergeCell ref="A45:A46"/>
    <mergeCell ref="B45:B46"/>
    <mergeCell ref="D45:D46"/>
    <mergeCell ref="E45:E46"/>
    <mergeCell ref="F45:F46"/>
    <mergeCell ref="A51:A52"/>
    <mergeCell ref="B51:B52"/>
    <mergeCell ref="D51:D52"/>
    <mergeCell ref="E51:E52"/>
    <mergeCell ref="F51:F52"/>
    <mergeCell ref="A49:A50"/>
    <mergeCell ref="B49:B50"/>
    <mergeCell ref="D49:D50"/>
    <mergeCell ref="E49:E50"/>
    <mergeCell ref="F49:F50"/>
    <mergeCell ref="A55:A56"/>
    <mergeCell ref="B55:B56"/>
    <mergeCell ref="D55:D56"/>
    <mergeCell ref="E55:E56"/>
    <mergeCell ref="F55:F56"/>
    <mergeCell ref="A53:A54"/>
    <mergeCell ref="B53:B54"/>
    <mergeCell ref="D53:D54"/>
    <mergeCell ref="E53:E54"/>
    <mergeCell ref="F53:F54"/>
    <mergeCell ref="A59:A60"/>
    <mergeCell ref="B59:B60"/>
    <mergeCell ref="D59:D60"/>
    <mergeCell ref="E59:E60"/>
    <mergeCell ref="F59:F60"/>
    <mergeCell ref="A57:A58"/>
    <mergeCell ref="B57:B58"/>
    <mergeCell ref="D57:D58"/>
    <mergeCell ref="E57:E58"/>
    <mergeCell ref="F57:F58"/>
    <mergeCell ref="A63:A64"/>
    <mergeCell ref="B63:B64"/>
    <mergeCell ref="D63:D64"/>
    <mergeCell ref="E63:E64"/>
    <mergeCell ref="F63:F64"/>
    <mergeCell ref="A61:A62"/>
    <mergeCell ref="B61:B62"/>
    <mergeCell ref="D61:D62"/>
    <mergeCell ref="E61:E62"/>
    <mergeCell ref="F61:F62"/>
    <mergeCell ref="A67:A68"/>
    <mergeCell ref="B67:B68"/>
    <mergeCell ref="D67:D68"/>
    <mergeCell ref="E67:E68"/>
    <mergeCell ref="F67:F68"/>
    <mergeCell ref="A65:A66"/>
    <mergeCell ref="B65:B66"/>
    <mergeCell ref="D65:D66"/>
    <mergeCell ref="E65:E66"/>
    <mergeCell ref="F65:F66"/>
    <mergeCell ref="A71:A72"/>
    <mergeCell ref="B71:B72"/>
    <mergeCell ref="D71:D72"/>
    <mergeCell ref="E71:E72"/>
    <mergeCell ref="F71:F72"/>
    <mergeCell ref="A69:A70"/>
    <mergeCell ref="B69:B70"/>
    <mergeCell ref="D69:D70"/>
    <mergeCell ref="E69:E70"/>
    <mergeCell ref="F69:F70"/>
    <mergeCell ref="A75:A76"/>
    <mergeCell ref="B75:B76"/>
    <mergeCell ref="D75:D76"/>
    <mergeCell ref="E75:E76"/>
    <mergeCell ref="F75:F76"/>
    <mergeCell ref="A73:A74"/>
    <mergeCell ref="B73:B74"/>
    <mergeCell ref="D73:D74"/>
    <mergeCell ref="E73:E74"/>
    <mergeCell ref="F73:F74"/>
    <mergeCell ref="A79:A80"/>
    <mergeCell ref="B79:B80"/>
    <mergeCell ref="D79:D80"/>
    <mergeCell ref="E79:E80"/>
    <mergeCell ref="F79:F80"/>
    <mergeCell ref="A77:A78"/>
    <mergeCell ref="B77:B78"/>
    <mergeCell ref="D77:D78"/>
    <mergeCell ref="E77:E78"/>
    <mergeCell ref="F77:F78"/>
    <mergeCell ref="A83:F83"/>
    <mergeCell ref="A84:A85"/>
    <mergeCell ref="B84:B85"/>
    <mergeCell ref="D84:D85"/>
    <mergeCell ref="E84:E85"/>
    <mergeCell ref="F84:F85"/>
    <mergeCell ref="A81:A82"/>
    <mergeCell ref="B81:B82"/>
    <mergeCell ref="D81:D82"/>
    <mergeCell ref="E81:E82"/>
    <mergeCell ref="F81:F82"/>
    <mergeCell ref="A88:F88"/>
    <mergeCell ref="A89:A90"/>
    <mergeCell ref="B89:B90"/>
    <mergeCell ref="D89:D90"/>
    <mergeCell ref="E89:E90"/>
    <mergeCell ref="F89:F90"/>
    <mergeCell ref="A86:A87"/>
    <mergeCell ref="B86:B87"/>
    <mergeCell ref="D86:D87"/>
    <mergeCell ref="E86:E87"/>
    <mergeCell ref="F86:F87"/>
    <mergeCell ref="A93:F93"/>
    <mergeCell ref="A94:A95"/>
    <mergeCell ref="B94:B95"/>
    <mergeCell ref="D94:D95"/>
    <mergeCell ref="E94:E95"/>
    <mergeCell ref="F94:F95"/>
    <mergeCell ref="A91:A92"/>
    <mergeCell ref="B91:B92"/>
    <mergeCell ref="D91:D92"/>
    <mergeCell ref="E91:E92"/>
    <mergeCell ref="F91:F92"/>
    <mergeCell ref="A98:A99"/>
    <mergeCell ref="B98:B99"/>
    <mergeCell ref="D98:D99"/>
    <mergeCell ref="E98:E99"/>
    <mergeCell ref="F98:F99"/>
    <mergeCell ref="A96:A97"/>
    <mergeCell ref="B96:B97"/>
    <mergeCell ref="D96:D97"/>
    <mergeCell ref="E96:E97"/>
    <mergeCell ref="F96:F97"/>
    <mergeCell ref="A102:A103"/>
    <mergeCell ref="B102:B103"/>
    <mergeCell ref="D102:D103"/>
    <mergeCell ref="E102:E103"/>
    <mergeCell ref="F102:F103"/>
    <mergeCell ref="A100:A101"/>
    <mergeCell ref="B100:B101"/>
    <mergeCell ref="D100:D101"/>
    <mergeCell ref="E100:E101"/>
    <mergeCell ref="F100:F101"/>
    <mergeCell ref="A107:A108"/>
    <mergeCell ref="B107:B108"/>
    <mergeCell ref="D107:D108"/>
    <mergeCell ref="E107:E108"/>
    <mergeCell ref="F107:F108"/>
    <mergeCell ref="A104:F104"/>
    <mergeCell ref="A105:A106"/>
    <mergeCell ref="B105:B106"/>
    <mergeCell ref="D105:D106"/>
    <mergeCell ref="E105:E106"/>
    <mergeCell ref="F105:F106"/>
    <mergeCell ref="A112:F112"/>
    <mergeCell ref="A113:A114"/>
    <mergeCell ref="B113:B114"/>
    <mergeCell ref="D113:D114"/>
    <mergeCell ref="E113:E114"/>
    <mergeCell ref="F113:F114"/>
    <mergeCell ref="A109:F109"/>
    <mergeCell ref="A110:A111"/>
    <mergeCell ref="B110:B111"/>
    <mergeCell ref="D110:D111"/>
    <mergeCell ref="E110:E111"/>
    <mergeCell ref="F110:F111"/>
    <mergeCell ref="A117:A118"/>
    <mergeCell ref="B117:B118"/>
    <mergeCell ref="D117:D118"/>
    <mergeCell ref="E117:E118"/>
    <mergeCell ref="F117:F118"/>
    <mergeCell ref="A115:A116"/>
    <mergeCell ref="B115:B116"/>
    <mergeCell ref="D115:D116"/>
    <mergeCell ref="E115:E116"/>
    <mergeCell ref="F115:F116"/>
    <mergeCell ref="A123:A125"/>
    <mergeCell ref="B123:B125"/>
    <mergeCell ref="D123:D125"/>
    <mergeCell ref="E123:E125"/>
    <mergeCell ref="F123:F124"/>
    <mergeCell ref="A119:F119"/>
    <mergeCell ref="A120:A122"/>
    <mergeCell ref="B120:B122"/>
    <mergeCell ref="D120:D122"/>
    <mergeCell ref="E120:E122"/>
    <mergeCell ref="F120:F121"/>
    <mergeCell ref="A128:F128"/>
    <mergeCell ref="A129:A131"/>
    <mergeCell ref="B129:B131"/>
    <mergeCell ref="D129:D131"/>
    <mergeCell ref="E129:E131"/>
    <mergeCell ref="F129:F130"/>
    <mergeCell ref="A126:A127"/>
    <mergeCell ref="B126:B127"/>
    <mergeCell ref="D126:D127"/>
    <mergeCell ref="E126:E127"/>
    <mergeCell ref="F126:F127"/>
    <mergeCell ref="A135:A136"/>
    <mergeCell ref="B135:B136"/>
    <mergeCell ref="D135:D136"/>
    <mergeCell ref="E135:E136"/>
    <mergeCell ref="F135:F136"/>
    <mergeCell ref="A132:F132"/>
    <mergeCell ref="A133:A134"/>
    <mergeCell ref="B133:B134"/>
    <mergeCell ref="D133:D134"/>
    <mergeCell ref="E133:E134"/>
    <mergeCell ref="F133:F134"/>
    <mergeCell ref="A139:A140"/>
    <mergeCell ref="B139:B140"/>
    <mergeCell ref="D139:D140"/>
    <mergeCell ref="E139:E140"/>
    <mergeCell ref="F139:F140"/>
    <mergeCell ref="A137:A138"/>
    <mergeCell ref="B137:B138"/>
    <mergeCell ref="D137:D138"/>
    <mergeCell ref="E137:E138"/>
    <mergeCell ref="F137:F138"/>
    <mergeCell ref="A143:F143"/>
    <mergeCell ref="A144:A145"/>
    <mergeCell ref="B144:B145"/>
    <mergeCell ref="D144:D145"/>
    <mergeCell ref="E144:E145"/>
    <mergeCell ref="F144:F145"/>
    <mergeCell ref="A141:A142"/>
    <mergeCell ref="B141:B142"/>
    <mergeCell ref="D141:D142"/>
    <mergeCell ref="E141:E142"/>
    <mergeCell ref="F141:F142"/>
    <mergeCell ref="C151:E151"/>
    <mergeCell ref="A148:A149"/>
    <mergeCell ref="B148:B149"/>
    <mergeCell ref="D148:D149"/>
    <mergeCell ref="E148:E149"/>
    <mergeCell ref="F148:F149"/>
    <mergeCell ref="A146:A147"/>
    <mergeCell ref="B146:B147"/>
    <mergeCell ref="D146:D147"/>
    <mergeCell ref="E146:E147"/>
    <mergeCell ref="F146:F1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m.jakob</dc:creator>
  <cp:lastModifiedBy>BF</cp:lastModifiedBy>
  <cp:revision>1</cp:revision>
  <cp:lastPrinted>2014-11-04T15:35:55Z</cp:lastPrinted>
  <dcterms:created xsi:type="dcterms:W3CDTF">2009-01-14T20:34:54Z</dcterms:created>
  <dcterms:modified xsi:type="dcterms:W3CDTF">2015-07-31T12:25:51Z</dcterms:modified>
</cp:coreProperties>
</file>