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435" windowWidth="25995" windowHeight="11865" activeTab="1"/>
  </bookViews>
  <sheets>
    <sheet name="WZÓR " sheetId="4" r:id="rId1"/>
    <sheet name="TABELA  ELEMENTÓW " sheetId="5" r:id="rId2"/>
  </sheets>
  <calcPr calcId="145621"/>
</workbook>
</file>

<file path=xl/calcChain.xml><?xml version="1.0" encoding="utf-8"?>
<calcChain xmlns="http://schemas.openxmlformats.org/spreadsheetml/2006/main">
  <c r="D27" i="5" l="1"/>
  <c r="D25" i="5"/>
  <c r="D24" i="5"/>
  <c r="D19" i="5" l="1"/>
  <c r="D18" i="5"/>
  <c r="D17" i="5"/>
  <c r="D16" i="5"/>
  <c r="D15" i="5"/>
  <c r="D14" i="5"/>
  <c r="D12" i="5"/>
  <c r="D11" i="5"/>
  <c r="D5" i="5"/>
  <c r="D4" i="5"/>
  <c r="D3" i="5"/>
  <c r="D2" i="5"/>
  <c r="D6" i="5" l="1"/>
  <c r="D7" i="5" s="1"/>
  <c r="G6" i="4"/>
  <c r="G7" i="4"/>
  <c r="B9" i="4"/>
  <c r="B11" i="4" s="1"/>
  <c r="B13" i="4" s="1"/>
  <c r="E9" i="4"/>
  <c r="G9" i="4" s="1"/>
  <c r="G11" i="4"/>
  <c r="E13" i="4"/>
  <c r="G13" i="4" s="1"/>
  <c r="E15" i="4"/>
  <c r="G15" i="4" s="1"/>
  <c r="E17" i="4"/>
  <c r="G17" i="4" s="1"/>
  <c r="G19" i="4"/>
  <c r="E23" i="4"/>
  <c r="G23" i="4" s="1"/>
  <c r="E25" i="4"/>
  <c r="G25" i="4" s="1"/>
  <c r="G27" i="4"/>
  <c r="G29" i="4"/>
  <c r="E31" i="4"/>
  <c r="G31" i="4" s="1"/>
  <c r="G33" i="4"/>
  <c r="E35" i="4"/>
  <c r="G35" i="4" s="1"/>
  <c r="E38" i="4"/>
  <c r="G38" i="4" s="1"/>
  <c r="C42" i="4"/>
  <c r="E43" i="4"/>
  <c r="G43" i="4" s="1"/>
  <c r="E45" i="4"/>
  <c r="G45" i="4" s="1"/>
  <c r="E49" i="4"/>
  <c r="G51" i="4" s="1"/>
  <c r="E53" i="4"/>
  <c r="G55" i="4" s="1"/>
  <c r="E58" i="4"/>
  <c r="G58" i="4" s="1"/>
  <c r="G60" i="4"/>
  <c r="G62" i="4"/>
  <c r="G64" i="4"/>
  <c r="G73" i="4"/>
  <c r="B75" i="4"/>
  <c r="B79" i="4" s="1"/>
  <c r="B81" i="4" s="1"/>
  <c r="G75" i="4"/>
  <c r="E79" i="4"/>
  <c r="G79" i="4" s="1"/>
  <c r="G81" i="4"/>
  <c r="B83" i="4"/>
  <c r="G83" i="4"/>
  <c r="B85" i="4"/>
  <c r="B89" i="4" s="1"/>
  <c r="B91" i="4" s="1"/>
  <c r="B93" i="4" s="1"/>
  <c r="B95" i="4" s="1"/>
  <c r="B97" i="4" s="1"/>
  <c r="B99" i="4" s="1"/>
  <c r="B101" i="4" s="1"/>
  <c r="B103" i="4" s="1"/>
  <c r="B105" i="4" s="1"/>
  <c r="B107" i="4" s="1"/>
  <c r="B109" i="4" s="1"/>
  <c r="B111" i="4" s="1"/>
  <c r="B113" i="4" s="1"/>
  <c r="B115" i="4" s="1"/>
  <c r="B117" i="4" s="1"/>
  <c r="B119" i="4" s="1"/>
  <c r="B121" i="4" s="1"/>
  <c r="G85" i="4"/>
  <c r="E89" i="4"/>
  <c r="G89" i="4" s="1"/>
  <c r="G91" i="4"/>
  <c r="G93" i="4"/>
  <c r="G95" i="4"/>
  <c r="G97" i="4"/>
  <c r="G99" i="4"/>
  <c r="G101" i="4"/>
  <c r="E103" i="4"/>
  <c r="G103" i="4" s="1"/>
  <c r="G105" i="4"/>
  <c r="G107" i="4"/>
  <c r="G109" i="4"/>
  <c r="G111" i="4"/>
  <c r="G113" i="4"/>
  <c r="G115" i="4"/>
  <c r="G117" i="4"/>
  <c r="G119" i="4"/>
  <c r="G121" i="4"/>
  <c r="G123" i="4"/>
  <c r="G125" i="4"/>
  <c r="G129" i="4"/>
  <c r="G131" i="4"/>
  <c r="G133" i="4"/>
  <c r="G135" i="4"/>
  <c r="G137" i="4"/>
  <c r="G139" i="4"/>
  <c r="G141" i="4"/>
  <c r="G145" i="4"/>
  <c r="G147" i="4"/>
  <c r="G149" i="4"/>
  <c r="G151" i="4"/>
  <c r="G155" i="4"/>
  <c r="G157" i="4"/>
  <c r="G161" i="4"/>
  <c r="G163" i="4"/>
  <c r="G165" i="4"/>
  <c r="G167" i="4"/>
  <c r="G171" i="4"/>
  <c r="G173" i="4"/>
  <c r="G175" i="4"/>
  <c r="E180" i="4"/>
  <c r="G180" i="4" s="1"/>
  <c r="E181" i="4"/>
  <c r="G181" i="4" s="1"/>
  <c r="G182" i="4"/>
  <c r="G183" i="4"/>
  <c r="G184" i="4"/>
  <c r="G186" i="4"/>
  <c r="E188" i="4"/>
  <c r="G188" i="4" s="1"/>
  <c r="D8" i="5" l="1"/>
  <c r="G159" i="4"/>
  <c r="G77" i="4"/>
  <c r="G66" i="4"/>
  <c r="G177" i="4"/>
  <c r="G190" i="4" s="1"/>
  <c r="G87" i="4"/>
  <c r="E41" i="4"/>
  <c r="G41" i="4" s="1"/>
  <c r="G143" i="4"/>
  <c r="G53" i="4"/>
  <c r="G153" i="4"/>
  <c r="G169" i="4"/>
  <c r="G49" i="4"/>
  <c r="G127" i="4"/>
  <c r="D13" i="5" s="1"/>
  <c r="D20" i="5" s="1"/>
  <c r="B15" i="4"/>
  <c r="B17" i="4" s="1"/>
  <c r="B49" i="4"/>
  <c r="B53" i="4" s="1"/>
  <c r="B58" i="4" s="1"/>
  <c r="B60" i="4" s="1"/>
  <c r="B62" i="4" s="1"/>
  <c r="B64" i="4" s="1"/>
  <c r="G21" i="4"/>
  <c r="B123" i="4"/>
  <c r="B129" i="4"/>
  <c r="G47" i="4"/>
  <c r="D21" i="5" l="1"/>
  <c r="D22" i="5"/>
  <c r="D26" i="5"/>
  <c r="D28" i="5" s="1"/>
  <c r="G56" i="4"/>
  <c r="G67" i="4" s="1"/>
  <c r="G69" i="4" s="1"/>
  <c r="G195" i="4" s="1"/>
  <c r="G191" i="4"/>
  <c r="G192" i="4" s="1"/>
  <c r="B19" i="4"/>
  <c r="B25" i="4"/>
  <c r="B33" i="4" s="1"/>
  <c r="B125" i="4"/>
  <c r="B131" i="4"/>
  <c r="B133" i="4" s="1"/>
  <c r="B135" i="4" s="1"/>
  <c r="B137" i="4" s="1"/>
  <c r="G193" i="4" l="1"/>
  <c r="G196" i="4" s="1"/>
  <c r="G68" i="4"/>
  <c r="B27" i="4"/>
  <c r="B23" i="4"/>
  <c r="B139" i="4"/>
  <c r="B141" i="4"/>
  <c r="B145" i="4" s="1"/>
  <c r="B147" i="4" s="1"/>
  <c r="B149" i="4" s="1"/>
  <c r="B151" i="4" s="1"/>
  <c r="B155" i="4" s="1"/>
  <c r="B157" i="4" s="1"/>
  <c r="B161" i="4" s="1"/>
  <c r="B163" i="4" s="1"/>
  <c r="B165" i="4" s="1"/>
  <c r="B167" i="4" s="1"/>
  <c r="B171" i="4" s="1"/>
  <c r="B173" i="4" s="1"/>
  <c r="B175" i="4" s="1"/>
  <c r="G197" i="4"/>
  <c r="B31" i="4" l="1"/>
  <c r="B38" i="4"/>
  <c r="B41" i="4" s="1"/>
  <c r="B43" i="4" s="1"/>
  <c r="B45" i="4" s="1"/>
  <c r="B35" i="4"/>
  <c r="B29" i="4"/>
  <c r="B179" i="4"/>
  <c r="B186" i="4"/>
  <c r="B188" i="4" s="1"/>
</calcChain>
</file>

<file path=xl/sharedStrings.xml><?xml version="1.0" encoding="utf-8"?>
<sst xmlns="http://schemas.openxmlformats.org/spreadsheetml/2006/main" count="309" uniqueCount="231">
  <si>
    <t xml:space="preserve">Słownie </t>
  </si>
  <si>
    <t>PODATEK   VAT 23 %</t>
  </si>
  <si>
    <t xml:space="preserve">RAZEM  PRZEPUST  fi 400  l=4,50 m  </t>
  </si>
  <si>
    <r>
      <rPr>
        <u/>
        <sz val="12"/>
        <rFont val="Arial"/>
        <family val="2"/>
        <charset val="238"/>
      </rPr>
      <t xml:space="preserve">rowy  przy przepustach </t>
    </r>
    <r>
      <rPr>
        <sz val="12"/>
        <rFont val="Arial"/>
        <family val="2"/>
        <charset val="238"/>
      </rPr>
      <t xml:space="preserve">
F=28,00+80,00=108,00 m </t>
    </r>
    <r>
      <rPr>
        <vertAlign val="superscript"/>
        <sz val="12"/>
        <rFont val="Arial"/>
        <family val="2"/>
        <charset val="238"/>
      </rPr>
      <t>2</t>
    </r>
  </si>
  <si>
    <r>
      <t>m</t>
    </r>
    <r>
      <rPr>
        <vertAlign val="superscript"/>
        <sz val="14"/>
        <rFont val="Arial"/>
        <family val="2"/>
        <charset val="238"/>
      </rPr>
      <t>2</t>
    </r>
  </si>
  <si>
    <t>Humusowanie skarp  rowu z z obsianiem  przy grubości  rozłożenia humusu  do 10 cm.W cenie jednostkowej dowóz i zagospodarowanie humusu  pozyskanego z wykopów oraz zakup  humusu .</t>
  </si>
  <si>
    <r>
      <t>F=28,20 m</t>
    </r>
    <r>
      <rPr>
        <vertAlign val="superscript"/>
        <sz val="12"/>
        <rFont val="Arial"/>
        <family val="2"/>
        <charset val="238"/>
      </rPr>
      <t>2</t>
    </r>
  </si>
  <si>
    <t>Wykonanie warstwy  podbudowy z kruszywa mineralnego (pasku)stabilizowanego cementem o C2,5/3 MPa  o grubości  15 cm  - wraz z pielęgnacją - warstwa  stabilizacji   o Rm&gt;1,5 MPa</t>
  </si>
  <si>
    <t>D-04.05,01   PRZEPUST  DROGOWY  fi 4000 i DŁUGOŚCI  4,50 m PODBUDOWY I ULEPSZONE PODŁOŻE   Z KRUSZYWA STABILIZOWANEGO  CEMENTEM   Kod CPV-45233000-9</t>
  </si>
  <si>
    <t>szt.</t>
  </si>
  <si>
    <t xml:space="preserve">Zakończenie przepustu  - kołnierzowe typowe wg KPED 03.93, dla fi 400  szt. = 2 </t>
  </si>
  <si>
    <t>m</t>
  </si>
  <si>
    <t xml:space="preserve">Przepust  rurowy  fi 400   o długości   l=4,50 m (  jak w dokumentacji technicznej) </t>
  </si>
  <si>
    <r>
      <t>m</t>
    </r>
    <r>
      <rPr>
        <vertAlign val="superscript"/>
        <sz val="14"/>
        <rFont val="Arial"/>
        <family val="2"/>
        <charset val="238"/>
      </rPr>
      <t>3</t>
    </r>
    <r>
      <rPr>
        <sz val="11"/>
        <color theme="1"/>
        <rFont val="Czcionka tekstu podstawowego"/>
        <family val="2"/>
        <charset val="238"/>
      </rPr>
      <t/>
    </r>
  </si>
  <si>
    <r>
      <t>Ława pod przepust  z pospółki  V=0,6*6,5*0,25=0,98 m</t>
    </r>
    <r>
      <rPr>
        <vertAlign val="superscript"/>
        <sz val="12"/>
        <rFont val="Arial"/>
        <family val="2"/>
        <charset val="238"/>
      </rPr>
      <t>3</t>
    </r>
  </si>
  <si>
    <r>
      <t>m</t>
    </r>
    <r>
      <rPr>
        <vertAlign val="superscript"/>
        <sz val="14"/>
        <rFont val="Arial"/>
        <family val="2"/>
        <charset val="238"/>
      </rPr>
      <t>3</t>
    </r>
  </si>
  <si>
    <r>
      <t>Ręczne wykonanie zasypki za przepustem  V= 1,39 +5,55+6,94=13,89 m</t>
    </r>
    <r>
      <rPr>
        <vertAlign val="superscript"/>
        <sz val="12"/>
        <rFont val="Arial"/>
        <family val="2"/>
        <charset val="238"/>
      </rPr>
      <t xml:space="preserve">3 </t>
    </r>
  </si>
  <si>
    <r>
      <t>Roboty ziemne   - wykopy  w gr kat  IV - V   , V= 9,69+6,95+9,69 = 26,29 m</t>
    </r>
    <r>
      <rPr>
        <vertAlign val="superscript"/>
        <sz val="12"/>
        <rFont val="Arial"/>
        <family val="2"/>
        <charset val="238"/>
      </rPr>
      <t>3</t>
    </r>
  </si>
  <si>
    <t xml:space="preserve">Wykonanie przepustu  żelbetowego fi 400 o długości l= 4.50 wraz z robotami ziemnymi Nadmiar materiału pochądzącego z robót ziemnych do wywozu  na odległośc do  5km . W cenie jednostkowej należy ując koszty  składowania i utylizacji </t>
  </si>
  <si>
    <t>D-03.02.00   PRZEPUST  DROGOWY  fi 400  O DŁUGOŚCI  4,50 m - BRANŻA MOSTOWA  Kod CPV-45233000-9</t>
  </si>
  <si>
    <t xml:space="preserve">RAZEM  REPROFILACJA DNA ROWU </t>
  </si>
  <si>
    <r>
      <rPr>
        <u/>
        <sz val="12"/>
        <rFont val="Arial"/>
        <family val="2"/>
        <charset val="238"/>
      </rPr>
      <t xml:space="preserve">rowy  przy przepustach </t>
    </r>
    <r>
      <rPr>
        <sz val="12"/>
        <rFont val="Arial"/>
        <family val="2"/>
        <charset val="238"/>
      </rPr>
      <t xml:space="preserve">
F= 121,00 m </t>
    </r>
    <r>
      <rPr>
        <vertAlign val="superscript"/>
        <sz val="12"/>
        <rFont val="Arial"/>
        <family val="2"/>
        <charset val="238"/>
      </rPr>
      <t>2</t>
    </r>
  </si>
  <si>
    <t>Reprofilacja skarp  rowu z namułu o grubości  zdjęcia namułu  do 20cm z wywiezieniem namułu  na odległość do  5km</t>
  </si>
  <si>
    <r>
      <rPr>
        <u/>
        <sz val="12"/>
        <rFont val="Arial"/>
        <family val="2"/>
        <charset val="238"/>
      </rPr>
      <t xml:space="preserve">rowy  przy przepustach </t>
    </r>
    <r>
      <rPr>
        <sz val="12"/>
        <rFont val="Arial"/>
        <family val="2"/>
        <charset val="238"/>
      </rPr>
      <t xml:space="preserve">
L= 10.00 * 2,00 = 20,00m </t>
    </r>
  </si>
  <si>
    <t>Oczyszczenie dna rowu z namułu o grubości  zdjęcia namułu  do 20cm z wywiezieniem namułu  na odległość do  5km</t>
  </si>
  <si>
    <t>D-06.02.00   BRANŻA MOSTOWA REPROFILACJA DNA I SKARP ROWU  Kod CPV-45233000-9</t>
  </si>
  <si>
    <t xml:space="preserve">RAZEM  REPROFILACJA DNA RZEKI  RUDAWKI  </t>
  </si>
  <si>
    <r>
      <rPr>
        <u/>
        <sz val="12"/>
        <rFont val="Arial"/>
        <family val="2"/>
        <charset val="238"/>
      </rPr>
      <t xml:space="preserve">koryto rzeki  Rudawki </t>
    </r>
    <r>
      <rPr>
        <sz val="12"/>
        <rFont val="Arial"/>
        <family val="2"/>
        <charset val="238"/>
      </rPr>
      <t xml:space="preserve">
F=8,00 m</t>
    </r>
    <r>
      <rPr>
        <vertAlign val="superscript"/>
        <sz val="12"/>
        <rFont val="Arial"/>
        <family val="2"/>
        <charset val="238"/>
      </rPr>
      <t xml:space="preserve"> 2</t>
    </r>
  </si>
  <si>
    <t>Zabezpieczenie skarp za pomocą ścieku  ulicznego z kamienia obrobionego  na podsypce cementowo - piaskowej  - dla odprowadzenia wód powierzchniowych  .</t>
  </si>
  <si>
    <r>
      <rPr>
        <u/>
        <sz val="12"/>
        <rFont val="Arial"/>
        <family val="2"/>
        <charset val="238"/>
      </rPr>
      <t xml:space="preserve">koryto rzeki  Rudawki </t>
    </r>
    <r>
      <rPr>
        <sz val="12"/>
        <rFont val="Arial"/>
        <family val="2"/>
        <charset val="238"/>
      </rPr>
      <t xml:space="preserve">
V=9,60 m</t>
    </r>
    <r>
      <rPr>
        <vertAlign val="superscript"/>
        <sz val="12"/>
        <rFont val="Arial"/>
        <family val="2"/>
        <charset val="238"/>
      </rPr>
      <t xml:space="preserve"> 3</t>
    </r>
  </si>
  <si>
    <t>Wykonanie narzutu  kamiennego z kamienia łamanego  frakcji 7,5 cm warstwą o grubości  20 cm- dno rzeki Rudawki  .</t>
  </si>
  <si>
    <r>
      <rPr>
        <u/>
        <sz val="12"/>
        <rFont val="Arial"/>
        <family val="2"/>
        <charset val="238"/>
      </rPr>
      <t xml:space="preserve">koryto rzeki  Rudawki </t>
    </r>
    <r>
      <rPr>
        <sz val="12"/>
        <rFont val="Arial"/>
        <family val="2"/>
        <charset val="238"/>
      </rPr>
      <t xml:space="preserve">
m=30+24=54,0 m </t>
    </r>
  </si>
  <si>
    <t>Wykonanie palisad przy  średnicy kołków 8-10 cm i długości  l=1,50 m w gruncie kat  IV - V .</t>
  </si>
  <si>
    <r>
      <rPr>
        <u/>
        <sz val="12"/>
        <rFont val="Arial"/>
        <family val="2"/>
        <charset val="238"/>
      </rPr>
      <t xml:space="preserve">koryto rzeki  Rudawki </t>
    </r>
    <r>
      <rPr>
        <sz val="12"/>
        <rFont val="Arial"/>
        <family val="2"/>
        <charset val="238"/>
      </rPr>
      <t xml:space="preserve">
V=9,08 m</t>
    </r>
    <r>
      <rPr>
        <vertAlign val="superscript"/>
        <sz val="12"/>
        <rFont val="Arial"/>
        <family val="2"/>
        <charset val="238"/>
      </rPr>
      <t>3</t>
    </r>
  </si>
  <si>
    <t xml:space="preserve">Ręczne roboty   ziemne  wykopy  ciągłe  za skarpami  w gr. kat III-V  wraz z wywiezieniem  materiału po robotach ziemnych na odległość do 5 km . </t>
  </si>
  <si>
    <t>D-02.02.00   ROBOTY ZIEMNE - BRANŻA MOSTOWA REPROFILACJA DNA I SKARP RZEKI  RUDAWKI Kod CPV-45233000-9</t>
  </si>
  <si>
    <t xml:space="preserve">RAZEM  CHODNIKI Z KOSTKI  KAMIENNEJ   DLA BRANŻY  MOSTOWEJ </t>
  </si>
  <si>
    <r>
      <t>F=39,00m</t>
    </r>
    <r>
      <rPr>
        <vertAlign val="superscript"/>
        <sz val="12"/>
        <rFont val="Arial"/>
        <family val="2"/>
        <charset val="238"/>
      </rPr>
      <t>2</t>
    </r>
  </si>
  <si>
    <t xml:space="preserve">Wykonanie na  podsypce   piaskowo - cementowej ( zgodnie z opisem na rysunkach technicznych) o grubości  4 cm po zagęszczeniu nawierzchni z kostki kamiennej 8/11 cm z wypełnenem spoin zaprawą cementową </t>
  </si>
  <si>
    <t xml:space="preserve">Wykonanie podsypki  piaskowo - cementowej ( zgodnie z opisem na rysunkach technicznych) o grubości  4 cm po zagęszczeniu </t>
  </si>
  <si>
    <t>D-08.02.00   CHODNIKI  ZKOSTKI  KAMIENNEJ  - BRANŻA MOSTOWA  Kod CPV-45233000-9</t>
  </si>
  <si>
    <t xml:space="preserve">RAZEM  KRAWĘŻNIKI  KAMIENNE  BRANŻY  MOSTOWEJ </t>
  </si>
  <si>
    <t xml:space="preserve">L=19,72m </t>
  </si>
  <si>
    <t xml:space="preserve">Krawężniki  kamienne  ( jak w opisie technicznym - branży  mostowej) układane na podlewce z PCC </t>
  </si>
  <si>
    <t xml:space="preserve">L=30,00 m -  krawężnik wtopiony </t>
  </si>
  <si>
    <t xml:space="preserve">Krawężniki  kamienne  ( jak w opisie technicznym - branży  mostowej) </t>
  </si>
  <si>
    <r>
      <t>V= 2,76 m</t>
    </r>
    <r>
      <rPr>
        <vertAlign val="superscript"/>
        <sz val="12"/>
        <rFont val="Arial"/>
        <family val="2"/>
        <charset val="238"/>
      </rPr>
      <t xml:space="preserve">3 </t>
    </r>
    <r>
      <rPr>
        <sz val="12"/>
        <rFont val="Arial"/>
        <family val="2"/>
        <charset val="238"/>
      </rPr>
      <t xml:space="preserve">  </t>
    </r>
  </si>
  <si>
    <t>Ława pod krawężniki  z betonu C12/15  z oporem</t>
  </si>
  <si>
    <t xml:space="preserve">L= 7,50*4,00= 30,00 m </t>
  </si>
  <si>
    <t xml:space="preserve">Ręczne  wykonywanie rowków pod krawężniki  kamienne  w gruncie kat  IV -V  o wymiarach 30x40cm </t>
  </si>
  <si>
    <t>D-08.01,01   KRAWĘZNIKI  KAMIENNE  - PRZY WYKONYWANIU  PRZEPUSTU   Kod CPV-45233000-9</t>
  </si>
  <si>
    <t xml:space="preserve">RAZEM  PODBUDOWY  - KORYTOWANIE    </t>
  </si>
  <si>
    <r>
      <t>F=51,00 m</t>
    </r>
    <r>
      <rPr>
        <vertAlign val="superscript"/>
        <sz val="12"/>
        <rFont val="Arial"/>
        <family val="2"/>
        <charset val="238"/>
      </rPr>
      <t>2</t>
    </r>
  </si>
  <si>
    <t xml:space="preserve">Ręczne   profilowanie i zagęszczenie  koryta pod nawierzchnię   po robotach rozbiórkowych w miejscu wymiany </t>
  </si>
  <si>
    <r>
      <t>F=229,00 m</t>
    </r>
    <r>
      <rPr>
        <vertAlign val="superscript"/>
        <sz val="12"/>
        <rFont val="Arial"/>
        <family val="2"/>
        <charset val="238"/>
      </rPr>
      <t>2</t>
    </r>
  </si>
  <si>
    <t xml:space="preserve">Ręczne zdjęcie warstwy ziemi urodzajnej - humusu  o gr.10 cm wraz ze składowaniem w celu ponownego wbudowania. 
Przewóz darni i humusu - taczkami i składowanie w rejonie wbudowania do 50 m </t>
  </si>
  <si>
    <r>
      <t>F=194,33 m</t>
    </r>
    <r>
      <rPr>
        <vertAlign val="superscript"/>
        <sz val="12"/>
        <rFont val="Arial"/>
        <family val="2"/>
        <charset val="238"/>
      </rPr>
      <t>2</t>
    </r>
  </si>
  <si>
    <t xml:space="preserve">Mechaniczne  profilowaniem  i zagęszczenie  koryta pod nawierzchnię   po robotach rozbiórkowych w miejscu wymiany </t>
  </si>
  <si>
    <r>
      <t>F=12,00m</t>
    </r>
    <r>
      <rPr>
        <vertAlign val="superscript"/>
        <sz val="12"/>
        <rFont val="Arial"/>
        <family val="2"/>
        <charset val="238"/>
      </rPr>
      <t>2</t>
    </r>
  </si>
  <si>
    <t xml:space="preserve">Ręczne  korytowanie wraz z profilowaniem  pod nawierzchnię   po robotach rozbiórkowych w miejscu wymiany podbudowy   na głębokość s=25 cm z wywiezieniem  materiału po korytowaniu na odległość do 5 km  W cenie jednostkowej  należy przewidzieć koszty  składowania , załadunku , utylizacji . Pod kostką kamienną </t>
  </si>
  <si>
    <t xml:space="preserve">Ręczne  korytowanie wraz z profilowaniem  pod nawierzchnię   po robotach rozbiórkowych w miejscu wymiany podbudowy   na głębokość s=49 cm z wywiezieniem  materiału po korytowaniu na odległość do 5 km  W cenie jednostkowej  należy przewidzieć koszty  składowania , załadunku , utylizacji . Pod kostką kamienną </t>
  </si>
  <si>
    <r>
      <t>F=194,33-183,88=10,45m</t>
    </r>
    <r>
      <rPr>
        <vertAlign val="superscript"/>
        <sz val="12"/>
        <rFont val="Arial"/>
        <family val="2"/>
        <charset val="238"/>
      </rPr>
      <t>2</t>
    </r>
  </si>
  <si>
    <t xml:space="preserve">Korytowanie wraz z profilowaniem  pod nawierzchnię   po robotach rozbiórkowych w miejscu wymiany podbudowy   na głębokość s=58 cm z wywiezieniem  materiału po korytowaniu na odległość do 5 km  W cenie jednostkowej  należy przewidzieć koszty  składowania , załadunku , utylizacji . </t>
  </si>
  <si>
    <r>
      <t>F=183,88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 </t>
    </r>
    <r>
      <rPr>
        <u/>
        <sz val="12"/>
        <rFont val="Arial"/>
        <family val="2"/>
        <charset val="238"/>
      </rPr>
      <t/>
    </r>
  </si>
  <si>
    <t xml:space="preserve">Korytowanie wraz z profilowaniem  pod nawierzchnię   po robotach rozbiórkowych w miejscu wymiany podbudowy   na głębokość s= 28 cm z wywiezieniem  materiału po korytowaniu na odległość do 5 km  W cenie jednostkowej  należy przewidzieć koszty  składowania , załadunku , utylizacji . </t>
  </si>
  <si>
    <t>D-04.04.01   PODBUDOWY _ KORYTOWANIE   -  PRZEPUST     Kod CPV-45111200-9</t>
  </si>
  <si>
    <t xml:space="preserve">RAZEM  ROBOTY   KONSTRUKCYJNE   PRZEPUSTU  RAMOWEGO   </t>
  </si>
  <si>
    <t xml:space="preserve">Kpl = 1 </t>
  </si>
  <si>
    <t>Kpl</t>
  </si>
  <si>
    <t xml:space="preserve">Odwodnienienie technologiczne - ( wykonywanie gródz ziemnych  - 6 m3  i rurociąg technologiczny fi 600  długości  15,00 m , pompowanie wody ) </t>
  </si>
  <si>
    <r>
      <t>F=0,4*0,3*9,40*2=2,30 m</t>
    </r>
    <r>
      <rPr>
        <vertAlign val="superscript"/>
        <sz val="12"/>
        <rFont val="Arial"/>
        <family val="2"/>
        <charset val="238"/>
      </rPr>
      <t>2</t>
    </r>
  </si>
  <si>
    <t>Drenaż w formie filtrów żwirowych podłużnych ( 8/16) o wymiarach 40x30 w otulinie z włókniny o  gramaturze 200.</t>
  </si>
  <si>
    <r>
      <t>F=0,5*0,1*9,4*2=0,94 m</t>
    </r>
    <r>
      <rPr>
        <vertAlign val="superscript"/>
        <sz val="12"/>
        <rFont val="Arial"/>
        <family val="2"/>
        <charset val="238"/>
      </rPr>
      <t>2</t>
    </r>
  </si>
  <si>
    <t xml:space="preserve">Wykonanie podłoża wyrównawczego o grubości  10 cm z betonu C12/15   pod filtry żwirowe. W cenie jednostkowej  należy ująć koszty  szalowania , badań laboratoryjnych jak i pielęgnacji </t>
  </si>
  <si>
    <r>
      <t>F=5,52*9,40 =33,09 m</t>
    </r>
    <r>
      <rPr>
        <vertAlign val="superscript"/>
        <sz val="12"/>
        <rFont val="Arial"/>
        <family val="2"/>
        <charset val="238"/>
      </rPr>
      <t>2</t>
    </r>
  </si>
  <si>
    <t xml:space="preserve">Wykonanie hydroizolacji szczelnej na płycie nadbetonu z papy termozgrzewlnej  1 warstwa wraz z przygotowaniem podłoża ( primer) </t>
  </si>
  <si>
    <r>
      <t>F=110,40 = m</t>
    </r>
    <r>
      <rPr>
        <vertAlign val="superscript"/>
        <sz val="12"/>
        <rFont val="Arial"/>
        <family val="2"/>
        <charset val="238"/>
      </rPr>
      <t>2</t>
    </r>
  </si>
  <si>
    <t>Izolacja przeciwwilgociowa powłokowa bitumiczna powierzchni  betonu - ścianki czołowe w części  podziemnej  . W cenie jednostkowej należy ująć koszty przygotowania powierzchni  betonu</t>
  </si>
  <si>
    <r>
      <t>F=45,56 m</t>
    </r>
    <r>
      <rPr>
        <vertAlign val="superscript"/>
        <sz val="12"/>
        <rFont val="Arial"/>
        <family val="2"/>
        <charset val="238"/>
      </rPr>
      <t>2</t>
    </r>
  </si>
  <si>
    <t>Izolacja przeciwwilgociowa powłokowa bitumiczna powierzchni  betonu . W cenie jednostkowej należy ująć koszty przygotowania powierzchni  betonu</t>
  </si>
  <si>
    <r>
      <t>F=4,10  m</t>
    </r>
    <r>
      <rPr>
        <vertAlign val="superscript"/>
        <sz val="12"/>
        <rFont val="Arial"/>
        <family val="2"/>
        <charset val="238"/>
      </rPr>
      <t>2</t>
    </r>
  </si>
  <si>
    <t>Dylatacja pionowa na styku ze ściankami czołowymi z taśmy  bentonitowej</t>
  </si>
  <si>
    <r>
      <t>V=51,70  m</t>
    </r>
    <r>
      <rPr>
        <vertAlign val="superscript"/>
        <sz val="12"/>
        <rFont val="Arial"/>
        <family val="2"/>
        <charset val="238"/>
      </rPr>
      <t>3</t>
    </r>
  </si>
  <si>
    <t xml:space="preserve">Betonowanie przy użyciu  pompy  na samochodzie (  beton C 30/37 ) - monolityczna płyta denna wraz z szalowaniem , pomiarami , pielęgnacją </t>
  </si>
  <si>
    <t xml:space="preserve">otw. = 28+84 + 112,00  </t>
  </si>
  <si>
    <t>otw</t>
  </si>
  <si>
    <t xml:space="preserve">Wiercenie otworów dla montażu  zbrojenia   ( osadzenie na klej epoksydowy) wg rys. nr M-5   
W cenie jednostkowej należy ująć koszty materiałów (  kleju , wierteł) </t>
  </si>
  <si>
    <t xml:space="preserve">M=0,1562kg </t>
  </si>
  <si>
    <t>Mg</t>
  </si>
  <si>
    <t xml:space="preserve">Przygotowanie i montaż zbrojenia  pręty # 40  stal  BSt 500W +wg rys. nr M-5   
W cenie jednostkowej należy ująć koszty zakładów  technologicznych </t>
  </si>
  <si>
    <t xml:space="preserve">M=968,50kg </t>
  </si>
  <si>
    <t xml:space="preserve">Przygotowanie i montaż zbrojenia  pręty # 8-10 stal  BSt 500W + siatka stalowa o oczkach 10x10 ( beton ochronny)
Zbrojenie  wg rys. nr M-5   siatka # 10
Zbrojenie  wg rys. nr M-4   siatka # 8 
W cenie jednostkowej należy ująć koszty zakładów  technologicznych </t>
  </si>
  <si>
    <t xml:space="preserve">M= 1867+529,40= 23964 kg </t>
  </si>
  <si>
    <t xml:space="preserve">Przygotowanie i montaż zbrojenia  pręty #22stal  BSt 500W 
Zbrojenie płyta monolityczna denna  wg rys. nr M-4 m=1867,0 kg
Zbrojenie nadbetonu + segmenty skrajne  wg rys. nr M-6  m=529,40 kg . 
W cenie jednostkowej należy ująć koszty zakładów  technologicznych </t>
  </si>
  <si>
    <t xml:space="preserve">M= 18,58+1186,36 =1204,90  kg </t>
  </si>
  <si>
    <t xml:space="preserve">Przygotowanie i montaż zbrojenia  pręty #16 stal  BSt 500W 
Zbrojenie segmentów skrajnych  i nadbetonu  wg rys. nr M-5 m=18,58 kg *28szt.
Zbrojenie fundamentu i ścianek  czołowych  wg rysunku  nr M-6  m=11186,36 kg . 
W cenie jednostkowej należy ująć koszty zakładów  technologicznych </t>
  </si>
  <si>
    <t xml:space="preserve">M= 615,90+172,31+109,78=897,99 kg </t>
  </si>
  <si>
    <t xml:space="preserve">Przygotowanie i montaż zbrojenia  pręty #14stalBSt 500W 
Zbrojenie płyty monolitycznej  dennej  wg rysunku  nr M-4  m=615,90 kg
Zbrojenie segmentów skrajnych  i nadbetonu  wg rys. nr M-5 m=172,31 kg .
Zbrojenie fundamentu i ścianek  czołowych  wg rysunku  nr M-6  m=109,78kg . 
W cenie jednostkowej należy ująć koszty zakładów  technologicznych </t>
  </si>
  <si>
    <t xml:space="preserve">M= 389,33+204,29+635,00+964 =2 1926,00 kg </t>
  </si>
  <si>
    <t xml:space="preserve">Przygotowanie i montaż zbrojenia  pręty #14stal BSt 500W 
Zbrojenie płyty monolitycznej  dennej  wg rysunku  nr M-4  m= 389,33 kg
Zbrojenie segmentów skrajnych  wg rys. nr M-5 m=204,29 kg .
Zbrojenie fundamentu i ścianek  czołowych  wg rysunku  nr M-6  m=964,0 kg . 
Zbrojenie  kapy  wspornikowej  wg rysunku  M-7  m= 635,00 kg 
W cenie jednostkowej należy ująć koszty zakładów  technologicznych </t>
  </si>
  <si>
    <t>L =7,00 m</t>
  </si>
  <si>
    <t xml:space="preserve">Montaż  prefabrykowanych  elementów skrzynkowych  o wym. 300*100kl.B (  z B40)W cenie jednostkowej  należy ująć koszty związane z  transportem dowozem , montażem i  ułożeniem  na przygotowanym podłożu </t>
  </si>
  <si>
    <r>
      <t>V=12,90  m</t>
    </r>
    <r>
      <rPr>
        <vertAlign val="superscript"/>
        <sz val="12"/>
        <rFont val="Arial"/>
        <family val="2"/>
        <charset val="238"/>
      </rPr>
      <t>3</t>
    </r>
  </si>
  <si>
    <t xml:space="preserve">Wykonanie płyty  monolitycznej dennej z C30/37  wg rysunku M-4 . W cenie jednostkowej należy ująć koszty związane z dowozem , szalowaniem pielęgnacją </t>
  </si>
  <si>
    <r>
      <t>F=(4*9,90)+(3,165*2*4) =  64,92 m</t>
    </r>
    <r>
      <rPr>
        <vertAlign val="superscript"/>
        <sz val="12"/>
        <rFont val="Arial"/>
        <family val="2"/>
        <charset val="238"/>
      </rPr>
      <t>2</t>
    </r>
  </si>
  <si>
    <t>Podłoża pod  kanały rurowe  ławy  fundamentowe  o gr. 30 cm z betonu  C12/15   wraz z dowozem i rozłożeniem i pielęgnacją  wykopie.</t>
  </si>
  <si>
    <t>Podłoża pod  kanały rurowe  z materiałów sypkich  wraz z dowozem i rozłożeniem w wykopie o grubości  15 cm</t>
  </si>
  <si>
    <t>M-23.00.00.ROBOTY  KONSTRUKCYJNE   PRZEPUSTU  RAMOWEGO   Kod CPV-452211 00-9</t>
  </si>
  <si>
    <t xml:space="preserve">RAZEM  ROBOTY  ZIEMNE </t>
  </si>
  <si>
    <r>
      <rPr>
        <u/>
        <sz val="12"/>
        <rFont val="Arial"/>
        <family val="2"/>
        <charset val="238"/>
      </rPr>
      <t xml:space="preserve">Przepust  ściany pionowe przepustu </t>
    </r>
    <r>
      <rPr>
        <sz val="12"/>
        <rFont val="Arial"/>
        <family val="2"/>
        <charset val="238"/>
      </rPr>
      <t xml:space="preserve">
V=12,20m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  </t>
    </r>
  </si>
  <si>
    <t>Wykonanie warstwy ze stabilizacji o Rm &gt;2,5MPa   za ścianami pionowymi przepustu  wraz z zagęszczeniem . W cenie jednostkowej  należy ująć  koszty dowozu .</t>
  </si>
  <si>
    <r>
      <rPr>
        <u/>
        <sz val="12"/>
        <rFont val="Arial"/>
        <family val="2"/>
        <charset val="238"/>
      </rPr>
      <t xml:space="preserve">Przepust  </t>
    </r>
    <r>
      <rPr>
        <sz val="12"/>
        <rFont val="Arial"/>
        <family val="2"/>
        <charset val="238"/>
      </rPr>
      <t xml:space="preserve">
V=86,36 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  </t>
    </r>
  </si>
  <si>
    <t xml:space="preserve">Ręczne zasypywanie wnęk za ścianami z materiału (  POSPÓLKI ) wraz z dowozem materiału i zagęszczeniem  warstwami do co 20 cm do  uzyskania Is=0,97   </t>
  </si>
  <si>
    <r>
      <rPr>
        <u/>
        <sz val="12"/>
        <rFont val="Arial"/>
        <family val="2"/>
        <charset val="238"/>
      </rPr>
      <t xml:space="preserve">Przepust  </t>
    </r>
    <r>
      <rPr>
        <sz val="12"/>
        <rFont val="Arial"/>
        <family val="2"/>
        <charset val="238"/>
      </rPr>
      <t xml:space="preserve">
V=14,47 m</t>
    </r>
    <r>
      <rPr>
        <vertAlign val="superscript"/>
        <sz val="12"/>
        <rFont val="Arial"/>
        <family val="2"/>
        <charset val="238"/>
      </rPr>
      <t>3</t>
    </r>
  </si>
  <si>
    <t xml:space="preserve">Ręczne roboty   ziemne  wykonywane  koparkami  w gr. kat III-V  wraz z wywiezieniem  materiału po robotach ziemnych na odległość do 5 km  </t>
  </si>
  <si>
    <r>
      <rPr>
        <u/>
        <sz val="12"/>
        <rFont val="Arial"/>
        <family val="2"/>
        <charset val="238"/>
      </rPr>
      <t xml:space="preserve">Przepust  </t>
    </r>
    <r>
      <rPr>
        <sz val="12"/>
        <rFont val="Arial"/>
        <family val="2"/>
        <charset val="238"/>
      </rPr>
      <t xml:space="preserve">
V=144,70 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  </t>
    </r>
  </si>
  <si>
    <t xml:space="preserve">Mechaniczne  roboty ziemne  wykonywane  koparkami  w gr. kat III-V  wraz z wywiezieniem  materiału po robotach ziemnych na odległość do 5 km  </t>
  </si>
  <si>
    <t>D-02.02.04   ROBOTY ZIEMNE     Kod CPV-45111200-9</t>
  </si>
  <si>
    <t>RAZEM  ROBOTY  PRZYGOTOWAWCZE</t>
  </si>
  <si>
    <r>
      <t>V =  11,66  m</t>
    </r>
    <r>
      <rPr>
        <vertAlign val="superscript"/>
        <sz val="12"/>
        <rFont val="Arial"/>
        <family val="2"/>
        <charset val="238"/>
      </rPr>
      <t>3</t>
    </r>
  </si>
  <si>
    <t xml:space="preserve">Rozebrane elementów konstrukcyjnych : ceglane sklepienie  istniejącego przepustu  wraz  wywozem cegieł   do 5 km  i utylizacją . </t>
  </si>
  <si>
    <r>
      <t>V =  79,260 m</t>
    </r>
    <r>
      <rPr>
        <vertAlign val="superscript"/>
        <sz val="12"/>
        <rFont val="Arial"/>
        <family val="2"/>
        <charset val="238"/>
      </rPr>
      <t xml:space="preserve">3 </t>
    </r>
  </si>
  <si>
    <t xml:space="preserve">Rozebrane elementów konstrukcyjnych kamiennych  istniejącego przepustu  wraz  wywozem kamienia  do 5 km  i utylizacją . </t>
  </si>
  <si>
    <t xml:space="preserve">Dokumentacja techniczna  branży mostowej </t>
  </si>
  <si>
    <t>D-01.02.04   ROBOTY  PRZYGOTOWAWCZE  I  NAWIERZCHNIOWE   roboty  mostowe   Kod CPV-4511000-8</t>
  </si>
  <si>
    <t xml:space="preserve">RAZEM  ( netto) </t>
  </si>
  <si>
    <t xml:space="preserve">RAZEM  OZNAKOWANIE DRÓG I URZADZENIA BEZPIECZEŃSTWA RUCHU </t>
  </si>
  <si>
    <t xml:space="preserve">RYCZAŁT </t>
  </si>
  <si>
    <t>rycz</t>
  </si>
  <si>
    <t>Wykonanie  dokumentacji dla potrzeb budowy , uzgodnienie jej  i wyniesieni ORZ  na czas prowadzenia robót</t>
  </si>
  <si>
    <t xml:space="preserve">L=56,00m bariera SP-06M </t>
  </si>
  <si>
    <t>Wykonanie bariery  dla branży  mostowej wraz z detalami (  jak na rysunku  w branży  mostowej  M-8) miejscu  rozebrania barier betonowych  na słupkach stalowych co 200cm</t>
  </si>
  <si>
    <t xml:space="preserve">n=9*2  słupki nowe </t>
  </si>
  <si>
    <t>Odbudowa oznakowania poziomego )( słupki Hm)</t>
  </si>
  <si>
    <r>
      <t>F= liczone dla P1a  ( 0,04m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>/mb) = 0,04*900=36,00 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</t>
    </r>
  </si>
  <si>
    <r>
      <t>m</t>
    </r>
    <r>
      <rPr>
        <vertAlign val="superscript"/>
        <sz val="12"/>
        <rFont val="Arial CE"/>
        <charset val="238"/>
      </rPr>
      <t>2</t>
    </r>
  </si>
  <si>
    <t xml:space="preserve">Linie oznakowania poziomego - cienkowarstwowe </t>
  </si>
  <si>
    <t>D-07.01.00  OZNAKOWANIE DRÓG I URZADZENIA BEZPIECZEŃSTWA RUCHU   Kod CPV-45233280-5</t>
  </si>
  <si>
    <t xml:space="preserve">RAZEM   NAWIERZCHNIE </t>
  </si>
  <si>
    <r>
      <t>Skropienie  i oczyszczenie  nawierzchni F=6540,00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</t>
    </r>
  </si>
  <si>
    <r>
      <t>F=1085*6,00 +30,00=6540,00m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</si>
  <si>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Ułożenie nawierzchni  BA  AC 11S o gr.5  cm w miejscu wykonywanych robót  wraz z oczyszczeniem i skropieniem  
w ilości do 0, 3 -0,5 kg/m</t>
    </r>
    <r>
      <rPr>
        <i/>
        <vertAlign val="superscript"/>
        <sz val="12"/>
        <rFont val="Arial"/>
        <family val="2"/>
        <charset val="238"/>
      </rPr>
      <t>2</t>
    </r>
    <r>
      <rPr>
        <i/>
        <sz val="12"/>
        <rFont val="Arial"/>
        <family val="2"/>
        <charset val="238"/>
      </rPr>
      <t xml:space="preserve"> - warstwa  ścieralna na ciągu głównym remont +przebudowa </t>
    </r>
  </si>
  <si>
    <t>D-05.03.13  NAWIERZCHNIE  Kod CPV-45233000-9</t>
  </si>
  <si>
    <r>
      <t>Skropienie i oczyszczenie nawierzchni F=3965,00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</t>
    </r>
  </si>
  <si>
    <r>
      <t>F=650*6,10  =3 965,00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odcinek przewidziany do wymiany o dł. 680,00m 
</t>
    </r>
    <r>
      <rPr>
        <sz val="12"/>
        <rFont val="Arial"/>
        <family val="2"/>
        <charset val="238"/>
      </rPr>
      <t>F435,00*  1,10= 478,50 m</t>
    </r>
    <r>
      <rPr>
        <vertAlign val="superscript"/>
        <sz val="12"/>
        <rFont val="Arial"/>
        <family val="2"/>
        <charset val="238"/>
      </rPr>
      <t xml:space="preserve">2 </t>
    </r>
    <r>
      <rPr>
        <b/>
        <sz val="12"/>
        <rFont val="Arial"/>
        <family val="2"/>
        <charset val="238"/>
      </rPr>
      <t xml:space="preserve">odcinek przewidziany do remontu  dł.435,00m </t>
    </r>
  </si>
  <si>
    <r>
      <t>Ułożenie podbudowy z  asfaltobetonu  AC16 P 35/50 w miejscu wykonywanych robót ( wraz z oczyszczeniem 
i skropieniem w ilości do 0,8 kg /m</t>
    </r>
    <r>
      <rPr>
        <i/>
        <vertAlign val="superscript"/>
        <sz val="12"/>
        <rFont val="Arial"/>
        <family val="2"/>
        <charset val="238"/>
      </rPr>
      <t>2</t>
    </r>
    <r>
      <rPr>
        <i/>
        <sz val="12"/>
        <rFont val="Arial"/>
        <family val="2"/>
        <charset val="238"/>
      </rPr>
      <t xml:space="preserve"> ) - o gr. 13  cm.</t>
    </r>
  </si>
  <si>
    <t>D-05.03.05   NAWIERZCHNIE   Kod CPV-45233000-9</t>
  </si>
  <si>
    <t xml:space="preserve">RAZEM   PODBUDOWY </t>
  </si>
  <si>
    <r>
      <t xml:space="preserve">Remont  nawierzchni 
</t>
    </r>
    <r>
      <rPr>
        <sz val="12"/>
        <rFont val="Arial"/>
        <family val="2"/>
        <charset val="238"/>
      </rPr>
      <t>F=435,00*5,00 =2175,00 m</t>
    </r>
    <r>
      <rPr>
        <vertAlign val="superscript"/>
        <sz val="12"/>
        <rFont val="Arial"/>
        <family val="2"/>
        <charset val="238"/>
      </rPr>
      <t xml:space="preserve">2 </t>
    </r>
  </si>
  <si>
    <r>
      <t xml:space="preserve">Remont  istniejącej nawierzchni  - warstwy ścieralnej  mieszankami AC 11 S  o grubości  warstwy   3 cm (  po wypełnieniu ubytków) . Ubytki przed   profilowaniem należy  przygotować   poprzez usunięcie luźnych  elementów  , skropieniem  miejsc przewidzianych  do  remontu </t>
    </r>
    <r>
      <rPr>
        <i/>
        <sz val="14"/>
        <rFont val="Arial"/>
        <family val="2"/>
        <charset val="238"/>
      </rPr>
      <t xml:space="preserve">. </t>
    </r>
    <r>
      <rPr>
        <i/>
        <sz val="12"/>
        <rFont val="Arial"/>
        <family val="2"/>
        <charset val="238"/>
      </rPr>
      <t xml:space="preserve">Materiał do wykorzystania w pobocze - pozostały do wywozu  na odległość do 5 km i utylizacji . W cenie jednostkowej  nalezy uwzględnić ułożenie siatki z włókna o szerokości  6,0 m na długości  odcinka remontowanego  </t>
    </r>
  </si>
  <si>
    <r>
      <t xml:space="preserve">Zjazdy  na drogi polne 
</t>
    </r>
    <r>
      <rPr>
        <sz val="12"/>
        <rFont val="Arial"/>
        <family val="2"/>
        <charset val="238"/>
      </rPr>
      <t>F=337,95 m</t>
    </r>
    <r>
      <rPr>
        <vertAlign val="superscript"/>
        <sz val="12"/>
        <rFont val="Arial"/>
        <family val="2"/>
        <charset val="238"/>
      </rPr>
      <t xml:space="preserve">2 
</t>
    </r>
    <r>
      <rPr>
        <u/>
        <sz val="12"/>
        <rFont val="Arial"/>
        <family val="2"/>
        <charset val="238"/>
      </rPr>
      <t xml:space="preserve">Zjazd  w ramach  budowy  przpustu 
</t>
    </r>
    <r>
      <rPr>
        <sz val="12"/>
        <rFont val="Arial"/>
        <family val="2"/>
        <charset val="238"/>
      </rPr>
      <t>F=25,00 m</t>
    </r>
    <r>
      <rPr>
        <vertAlign val="superscript"/>
        <sz val="12"/>
        <rFont val="Arial"/>
        <family val="2"/>
        <charset val="238"/>
      </rPr>
      <t xml:space="preserve">2 </t>
    </r>
  </si>
  <si>
    <t xml:space="preserve">Wykonanie podbudowy tłuczniowej z kruszywa pochodzącego z rozbiórki  nawierachni - o gr.15 cm-warstwa  podbudowy  zasadniczej zjazdów. MATERIAŁ Z ROZBIÓRKI  NAWIERZCHNI </t>
  </si>
  <si>
    <t xml:space="preserve">Wykonanie podbudowy tłuczniowej z kruszywa stabilizowanego mechanicznie 0/63 mm i  gr.20 cm -warstwa  podbudowy  zasadniczej w  miejscu wymiany  konstrukcji  nawierazchni i kruszywo dowiezione -nowe </t>
  </si>
  <si>
    <t>D-04.08.01   PODBUDOWY  Kod CPV-45233000-9</t>
  </si>
  <si>
    <r>
      <t>F=650*6,15+30,00 =4 033,50 m</t>
    </r>
    <r>
      <rPr>
        <vertAlign val="superscript"/>
        <sz val="12"/>
        <rFont val="Arial"/>
        <family val="2"/>
        <charset val="238"/>
      </rPr>
      <t xml:space="preserve">2 </t>
    </r>
    <r>
      <rPr>
        <b/>
        <sz val="12"/>
        <rFont val="Arial"/>
        <family val="2"/>
        <charset val="238"/>
      </rPr>
      <t xml:space="preserve"> w miejscu wymiany konstrukcji.</t>
    </r>
    <r>
      <rPr>
        <sz val="12"/>
        <rFont val="Arial"/>
        <family val="2"/>
        <charset val="238"/>
      </rPr>
      <t xml:space="preserve">
F=435,00*1,10 =478,50 m</t>
    </r>
    <r>
      <rPr>
        <vertAlign val="superscript"/>
        <sz val="12"/>
        <rFont val="Arial"/>
        <family val="2"/>
        <charset val="238"/>
      </rPr>
      <t xml:space="preserve">2 </t>
    </r>
    <r>
      <rPr>
        <b/>
        <sz val="12"/>
        <rFont val="Arial"/>
        <family val="2"/>
        <charset val="238"/>
      </rPr>
      <t xml:space="preserve"> w miejscu poszerzenia  dla odcinka remontowanego </t>
    </r>
  </si>
  <si>
    <t>Wykonanie warstwy  podbudowy z kruszywa mineralnego (pasku)stabilizowanego cemntem o C2,5/3 MPa  o grubości  15 cm  - doprowadzenie podłoża do  G1 - warstwa  stabilizacji   o Rm&gt;2,5 MPa</t>
  </si>
  <si>
    <t>D-04.05,01   PODBUDOWY I ULEPSZONE PODŁOŻE   Z KRUSZYWA STABILIZOWANEGO  CEMENTEM   Kod CPV-45233000-9</t>
  </si>
  <si>
    <r>
      <rPr>
        <b/>
        <u/>
        <sz val="12"/>
        <rFont val="Arial"/>
        <family val="2"/>
        <charset val="238"/>
      </rPr>
      <t xml:space="preserve">zjazdy  na drogi polne  szerokośc max  0,75 m </t>
    </r>
    <r>
      <rPr>
        <sz val="12"/>
        <rFont val="Arial"/>
        <family val="2"/>
        <charset val="238"/>
      </rPr>
      <t xml:space="preserve">
F=13*2*4,50*0,5  =58,00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 
</t>
    </r>
    <r>
      <rPr>
        <b/>
        <u/>
        <sz val="12"/>
        <rFont val="Arial"/>
        <family val="2"/>
        <charset val="238"/>
      </rPr>
      <t xml:space="preserve">Zjazd  w rejonie przebudowy przepustu </t>
    </r>
    <r>
      <rPr>
        <sz val="12"/>
        <rFont val="Arial"/>
        <family val="2"/>
        <charset val="238"/>
      </rPr>
      <t xml:space="preserve">
F=12.0  m</t>
    </r>
    <r>
      <rPr>
        <vertAlign val="superscript"/>
        <sz val="12"/>
        <rFont val="Arial"/>
        <family val="2"/>
        <charset val="238"/>
      </rPr>
      <t xml:space="preserve">2 </t>
    </r>
  </si>
  <si>
    <t xml:space="preserve">Wykonanie  pobocza wzmocnionego  o gr. 10  cm i  szerokości  0,5-0,75m   z destruktu  pochodzącego z rozbiórki  nawierzchni  z dowozem materiału z miejsca składowania  z odl. 5 km   ciąg główny. Zjazdy  na drogi  polne </t>
  </si>
  <si>
    <r>
      <rPr>
        <u/>
        <sz val="12"/>
        <rFont val="Arial"/>
        <family val="2"/>
        <charset val="238"/>
      </rPr>
      <t>Zjazdy</t>
    </r>
    <r>
      <rPr>
        <sz val="12"/>
        <rFont val="Arial"/>
        <family val="2"/>
        <charset val="238"/>
      </rPr>
      <t xml:space="preserve">
F=337,95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 </t>
    </r>
  </si>
  <si>
    <r>
      <t xml:space="preserve">Wykonanie  nawierzchni zjazdów   o gr. 10  cm  z destruktu  pochodzącego z rozbiórki  nawierzchni  z dowozem materiału z miejsca składowania  z odl. 5 km . </t>
    </r>
    <r>
      <rPr>
        <b/>
        <sz val="12"/>
        <rFont val="Arial"/>
        <family val="2"/>
        <charset val="238"/>
      </rPr>
      <t xml:space="preserve">Zjazdy  na drogi  polne </t>
    </r>
  </si>
  <si>
    <r>
      <rPr>
        <u/>
        <sz val="12"/>
        <rFont val="Arial"/>
        <family val="2"/>
        <charset val="238"/>
      </rPr>
      <t xml:space="preserve">odcinek dł. 1085 m  szerokość max  1,00 </t>
    </r>
    <r>
      <rPr>
        <sz val="12"/>
        <rFont val="Arial"/>
        <family val="2"/>
        <charset val="238"/>
      </rPr>
      <t xml:space="preserve">
F=1085,00 *1,0*2,0-13*4,20  =2 115,4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 </t>
    </r>
  </si>
  <si>
    <r>
      <t xml:space="preserve">Wykonanie  pobocza wzmocnionego  o gr.15  cm i  szerokoscii  1,00 m  z destruktu  pochodzącego z rozbiórki  nawierzchni  z dowozem materiału z miejsca składowania  z odl. 5km   ciąg główny.
</t>
    </r>
    <r>
      <rPr>
        <b/>
        <sz val="12"/>
        <rFont val="Arial"/>
        <family val="2"/>
        <charset val="238"/>
      </rPr>
      <t xml:space="preserve">Odcinek przewidziany do wymiany  o dł. 1085,00 m </t>
    </r>
  </si>
  <si>
    <r>
      <rPr>
        <b/>
        <u/>
        <sz val="12"/>
        <rFont val="Arial"/>
        <family val="2"/>
        <charset val="238"/>
      </rPr>
      <t xml:space="preserve">zjazdy </t>
    </r>
    <r>
      <rPr>
        <sz val="12"/>
        <rFont val="Arial"/>
        <family val="2"/>
        <charset val="238"/>
      </rPr>
      <t xml:space="preserve">
F=337,95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</si>
  <si>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t xml:space="preserve">Korytowanie wraz z profilowaniem na gł. . Do 10 cm  pod nawierzchnię  zjazdów  wraz z wywozem materiału  na  odległość do 5 km  W cenie jednostkowej  należy przewidzieć koszty  składowania , załadunku , utylizacji . </t>
  </si>
  <si>
    <r>
      <rPr>
        <b/>
        <u/>
        <sz val="12"/>
        <rFont val="Arial"/>
        <family val="2"/>
        <charset val="238"/>
      </rPr>
      <t xml:space="preserve">poszerzenie przy  przepuście </t>
    </r>
    <r>
      <rPr>
        <sz val="12"/>
        <rFont val="Arial"/>
        <family val="2"/>
        <charset val="238"/>
      </rPr>
      <t xml:space="preserve">
F=0,5*4*10+1*5*2=30,00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</si>
  <si>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 xml:space="preserve">Korytowanie wraz z profilowaniem  pod nawierzchnię   po robotach rozbiórkowych w miejscu wymiany podbudowy   na głębokość s= 50 cm z wywiezieniem  materiału po korytowaniu na odległość do 5 km  W cenie jednostkowej  należy przewidzieć koszty  składowania , załadunku , utylizacji . 
ciąg główny. </t>
    </r>
    <r>
      <rPr>
        <b/>
        <sz val="12"/>
        <rFont val="Arial"/>
        <family val="2"/>
        <charset val="238"/>
      </rPr>
      <t xml:space="preserve">Odcinek przewidziany do poszerzenie przy przepuście drogowym </t>
    </r>
  </si>
  <si>
    <r>
      <rPr>
        <b/>
        <u/>
        <sz val="12"/>
        <rFont val="Arial"/>
        <family val="2"/>
        <charset val="238"/>
      </rPr>
      <t>odcinek dł.650 m  szerokość max  5,10</t>
    </r>
    <r>
      <rPr>
        <sz val="12"/>
        <rFont val="Arial"/>
        <family val="2"/>
        <charset val="238"/>
      </rPr>
      <t xml:space="preserve">
F=650 *5,10 =5 380,5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 </t>
    </r>
    <r>
      <rPr>
        <u/>
        <sz val="12"/>
        <rFont val="Arial"/>
        <family val="2"/>
        <charset val="238"/>
      </rPr>
      <t/>
    </r>
  </si>
  <si>
    <r>
      <t xml:space="preserve">Korytowanie wraz z profilowaniem  pod nawierzchnię   po robotach rozbiórkowych w miejscu wymiany podbudowy   na głębokość s= 15 cm z wywiezieniem  materiału po korytowaniu na odległość do 5 km  W cenie jednostkowej  należy przewidzieć koszty  składowania , załadunku , utylizacji . 
ciąg główny. </t>
    </r>
    <r>
      <rPr>
        <b/>
        <sz val="12"/>
        <rFont val="Arial"/>
        <family val="2"/>
        <charset val="238"/>
      </rPr>
      <t xml:space="preserve">Odcinek przewidziany do wymiany  o dł.650 m </t>
    </r>
  </si>
  <si>
    <r>
      <rPr>
        <b/>
        <sz val="12"/>
        <rFont val="Arial"/>
        <family val="2"/>
        <charset val="238"/>
      </rPr>
      <t xml:space="preserve">odcinek dł.650 m  szerokość poszerzenia  obustronnie  s= (50 + 5) *2 = 110 cm </t>
    </r>
    <r>
      <rPr>
        <sz val="12"/>
        <rFont val="Arial"/>
        <family val="2"/>
        <charset val="238"/>
      </rPr>
      <t xml:space="preserve">
F=650 *1,10 =715,00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w miejscu wymiany konstrukcji 
</t>
    </r>
    <r>
      <rPr>
        <b/>
        <sz val="12"/>
        <rFont val="Arial"/>
        <family val="2"/>
        <charset val="238"/>
      </rPr>
      <t xml:space="preserve">odcinek dł.435 m  szerokość poszerzenia  obustronnie  s= (50 + 5) *2 = 110 cm </t>
    </r>
    <r>
      <rPr>
        <sz val="12"/>
        <rFont val="Arial"/>
        <family val="2"/>
        <charset val="238"/>
      </rPr>
      <t xml:space="preserve">
F=435 *1,10 =478,50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w miejscu remontu </t>
    </r>
  </si>
  <si>
    <r>
      <t>Korytowanie wraz z profilowaniem  pod nawierzchnię   po robotach rozbiórkowych w miejscu poszerzenia  pod podbudowy   na głębokość s= 15+20+13+5-15 =38 cm z wywiezieniem  materiału po korytowaniu na odległość do 5 km.  
W cenie jednostkowej  należy przewidzieć koszty  składowania , załadunku , utylizacji . 
ciąg główny.</t>
    </r>
    <r>
      <rPr>
        <b/>
        <sz val="12"/>
        <rFont val="Arial"/>
        <family val="2"/>
        <charset val="238"/>
      </rPr>
      <t xml:space="preserve"> Odcinek przewidziany do wymiany  o dł.650 m poszerzenie do 6,00 m,</t>
    </r>
  </si>
  <si>
    <t>D-04.02,01   PODBUDOWY    Kod CPV-45233000-9</t>
  </si>
  <si>
    <t>L=12,00 m</t>
  </si>
  <si>
    <t xml:space="preserve">Rozebranie barier typu Zakopiańskiego  przy istniejącym przepuście - komplet ( bariera + słupek)
Materiał do utylizacji .Wywóz materiału do 5 km. </t>
  </si>
  <si>
    <t>L=2*1085-50,00 =2 120,00 m
Rów przy przepuście fi 400 w części przebudowy przepustu  L= 14,00 m</t>
  </si>
  <si>
    <t xml:space="preserve">Odtworzenie kształtu rowu po oczyszczeniu z krzewów  wraz ze zdjęciem nadmiaru namułu wraz z wbudowaniem materiału w przeciwskarpę rowu. Nadmiar materiału do wywozu na odległość do 5 km . W cenę jednostkowej należy ująć jego utylizację. </t>
  </si>
  <si>
    <r>
      <rPr>
        <u/>
        <sz val="12"/>
        <rFont val="Arial"/>
        <family val="2"/>
        <charset val="238"/>
      </rPr>
      <t>odcinek dł.650  - szerokość  5,00 m</t>
    </r>
    <r>
      <rPr>
        <sz val="12"/>
        <rFont val="Arial"/>
        <family val="2"/>
        <charset val="238"/>
      </rPr>
      <t xml:space="preserve">
F=650,00 *5,0 = 3 925,00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 </t>
    </r>
  </si>
  <si>
    <r>
      <t xml:space="preserve">Rozebranie istniejącej  podbudowy  tłuczniowej  - w miejscu wymiany - na głębokość 18-20 cm. Materiał - do ponownego wykorzystania w konstrukcje zjazdu  i do wbudowania w pobocze .Odległość transportowa do 5 km. 
</t>
    </r>
    <r>
      <rPr>
        <b/>
        <i/>
        <sz val="12"/>
        <rFont val="Arial"/>
        <family val="2"/>
        <charset val="238"/>
      </rPr>
      <t xml:space="preserve">Odcinek przewidziany do wymiany  o dł. 650 m </t>
    </r>
  </si>
  <si>
    <r>
      <rPr>
        <u/>
        <sz val="12"/>
        <rFont val="Arial"/>
        <family val="2"/>
        <charset val="238"/>
      </rPr>
      <t xml:space="preserve">szerokość średnia jezdni  do  frezowana    s=5,00 m </t>
    </r>
    <r>
      <rPr>
        <sz val="12"/>
        <rFont val="Arial"/>
        <family val="2"/>
        <charset val="238"/>
      </rPr>
      <t xml:space="preserve">
F =1085*5,0 = 5 425,00 m</t>
    </r>
    <r>
      <rPr>
        <vertAlign val="superscript"/>
        <sz val="12"/>
        <rFont val="Arial"/>
        <family val="2"/>
        <charset val="238"/>
      </rPr>
      <t xml:space="preserve">2 </t>
    </r>
  </si>
  <si>
    <r>
      <t xml:space="preserve">Frezowanie na głębokość średnią  6-8 cm  istniejącej warstwy ścieralnej oraz warstw podbudów i  nakładek  bitumicznych wykonanych w trakcie wykonywania remontów ,ze składowaniem destruktu w celu ponownego wbudowania  w pobocze. Materiał do składowania i ponownego wbudowania .Wraz z przycięciem piła krawędzi jezdni w miejscu polaczenia  jezdni. Odległość transportowa do 5 km. 
</t>
    </r>
    <r>
      <rPr>
        <b/>
        <i/>
        <sz val="12"/>
        <rFont val="Arial"/>
        <family val="2"/>
        <charset val="238"/>
      </rPr>
      <t xml:space="preserve">Odcinek przewidziany do wymiany o dł. 1 085 m </t>
    </r>
  </si>
  <si>
    <t xml:space="preserve">n=9,szt </t>
  </si>
  <si>
    <t xml:space="preserve">Zdjęcie i ponowne zamontowanie oznakowania istniejącego pionowego na czas wykonywania robót. Tablice typu E 
i znaki drogowe typu A,B,C z ponownym zamontowaniem na ławie betonowej </t>
  </si>
  <si>
    <r>
      <t>jezdnia  Głowna      F = 1085 *2,00 *1,00 -13*4,20  = 2 115,40  m</t>
    </r>
    <r>
      <rPr>
        <vertAlign val="superscript"/>
        <sz val="12"/>
        <rFont val="Arial"/>
        <family val="2"/>
        <charset val="238"/>
      </rPr>
      <t xml:space="preserve">2 
</t>
    </r>
    <r>
      <rPr>
        <sz val="12"/>
        <rFont val="Arial"/>
        <family val="2"/>
        <charset val="238"/>
      </rPr>
      <t>zjazdy  na   działki  F=  65,00 m</t>
    </r>
    <r>
      <rPr>
        <vertAlign val="superscript"/>
        <sz val="12"/>
        <rFont val="Arial"/>
        <family val="2"/>
        <charset val="238"/>
      </rPr>
      <t>2</t>
    </r>
  </si>
  <si>
    <t>Skarpowanie pobocza gruntowego w miejscu przebiegu jezdni na głębokość do 10 cm wraz z wywozem darni do 5 km  
i jej utylizacją.Szerokość skarpowania s=1,0m</t>
  </si>
  <si>
    <t>D-01.02.04   ROBOTY  PRZYGOTOWAWCZE  I NAWIERZCHNIOWE   Kod CPV-45100000-8</t>
  </si>
  <si>
    <t>Opracowanie operatu powykonawczego wraz z wykonaniem mapy powykonawczej dla zadania wraz z ujęciem przepustu  drogowego w km 3+405.</t>
  </si>
  <si>
    <t xml:space="preserve">Wizja w terenie 
Projekt </t>
  </si>
  <si>
    <t>km</t>
  </si>
  <si>
    <t xml:space="preserve">Roboty pomiarowe przy  tyczeniu  dróg w terenie równinnym.Obsługa geodezyjna zadania wraz z remontem przepustu  </t>
  </si>
  <si>
    <t>D-01.01.01   ROBOTY  PRZYGOTOWAWCZE   Kod CPV-45100000-8</t>
  </si>
  <si>
    <t xml:space="preserve">Wartość robót </t>
  </si>
  <si>
    <t>Cena
 jedn.</t>
  </si>
  <si>
    <t>Obmiar</t>
  </si>
  <si>
    <t>Jed.</t>
  </si>
  <si>
    <t>Opis pozycji przedmiarowej</t>
  </si>
  <si>
    <t>Podstawa opracowania 
Kod pozycji CPV
Nr specyfikacji technicz.
SST</t>
  </si>
  <si>
    <t>l.p.</t>
  </si>
  <si>
    <t>CZĘŚĆ DROGOWA pas jezdni  s= 6.00 m i pobocza o szerokości  s = 2 x1,00 m , pobocza zjazdów s=2*0,50 ( 0,75 )m</t>
  </si>
  <si>
    <t>WZÓR KOSZTORYSU OFERTOWEGO  OPRACOWANY NA PODSTAWIE  PRZEDMIARU  ROBÓT 
Przebudowa ceglanego przepustu sklepionego w km 3+405 drogi powiatowej Nr 1277 D na odc. Smogorzów Wielki - Wińsko,
 w ramach zadania inwestycyjnego pn.:"Przebudowa drogi powiatowej Nr 1277 D odc. Wińsko-Smogorzów Wielki"
- załącznik nr 2 do SIWZ</t>
  </si>
  <si>
    <t xml:space="preserve">KOSZTORYS  OFERTOWY nr 1 - CZĘŚĆ   DROGOWA </t>
  </si>
  <si>
    <t>KOSZTORYS OFERTOWY nr 2 - CZĘŚĆ MOSTOWA - Przebudowa przepustu ceglanego</t>
  </si>
  <si>
    <t xml:space="preserve">RAZEM   KOSZTORYS nr 1 (brutto) </t>
  </si>
  <si>
    <t xml:space="preserve">RAZEM ( netto) </t>
  </si>
  <si>
    <t xml:space="preserve">RAZEM   KOSZTORYS  nr 2   (brutto) </t>
  </si>
  <si>
    <t xml:space="preserve">RAZEM   ELEMENTY   KOSZTORYS nr 1 (brutto) </t>
  </si>
  <si>
    <t xml:space="preserve">RAZEM   ELEMENTY   KOSZTORYS  nr 2 (brutto) </t>
  </si>
  <si>
    <t xml:space="preserve">RAZEM  KOSZTORYS  nr 1   i  KOSZTORYS nr 2  (brutto) </t>
  </si>
  <si>
    <t xml:space="preserve">słownie </t>
  </si>
  <si>
    <t xml:space="preserve">RAZEM   KOSZTORYSY   (brutto) </t>
  </si>
  <si>
    <t xml:space="preserve">RAZEM   KOSZTORYSY  ( 1+2)   ( netto) </t>
  </si>
  <si>
    <t>Kosztorys  nr 2    ( netto) )</t>
  </si>
  <si>
    <t>Kosztorys  nr 1    ( netto) )</t>
  </si>
  <si>
    <t xml:space="preserve">ZESTAWIENIE   KOSZTORYSÓW </t>
  </si>
  <si>
    <t>PODATEK VAT 23 %</t>
  </si>
  <si>
    <t xml:space="preserve">PRZEPUST  DROGOWY  fi 400  O DŁUGOŚCI  4,50 m - BRANŻA MOSTOWA  </t>
  </si>
  <si>
    <t xml:space="preserve">BRANŻA MOSTOWA REPROFILACJA DNA I SKARP ROWU  </t>
  </si>
  <si>
    <t xml:space="preserve">ROBOTY ZIEMNE - BRANŻA MOSTOWA REPROFILACJA DNA I SKARP RZEKI  RUDAWKI </t>
  </si>
  <si>
    <t xml:space="preserve">CHODNIKI  ZKOSTKI  KAMIENNEJ  - BRANŻA MOSTOWA  </t>
  </si>
  <si>
    <t xml:space="preserve">KRAWĘZNIKI  KAMIENNE  - PRZY WYKONYWANIU  PRZEPUSTU   </t>
  </si>
  <si>
    <t xml:space="preserve">PODBUDOWY _ KORYTOWANIE   -  PRZEPUST    </t>
  </si>
  <si>
    <t xml:space="preserve">ROBOTY  KONSTRUKCYJNE   PRZEPUSTU  RAMOWEGO   </t>
  </si>
  <si>
    <t xml:space="preserve">ROBOTY ZIEMNE    </t>
  </si>
  <si>
    <t xml:space="preserve">ROBOTY  PRZYGOTOWAWCZE  I  NAWIERZCHNIOWE   roboty  mostowe   </t>
  </si>
  <si>
    <t xml:space="preserve">WARTOŚĆ  BRUTTO  </t>
  </si>
  <si>
    <t>OZNAKOWANIE DRÓG I URZADZENIA BEZPIECZEŃSTWA RUCHU    Kod CPV-45233280-5</t>
  </si>
  <si>
    <t xml:space="preserve">  NAWIERZCHNIE                                                                                             Kod CPV-45233000-9</t>
  </si>
  <si>
    <t xml:space="preserve">  PODBUDOWY                                                                                                Kod CPV-45233000-9</t>
  </si>
  <si>
    <t xml:space="preserve">  ROBOTY  PRZYGOTOWAWCZE                                                                Kod CPV-45100000-8</t>
  </si>
  <si>
    <t>TABELA  ELEMENTÓW  SCALONYCH  KOSZTORYS NR 1 - część drogowa</t>
  </si>
  <si>
    <r>
      <rPr>
        <b/>
        <i/>
        <sz val="14"/>
        <rFont val="Arial"/>
        <family val="2"/>
        <charset val="238"/>
      </rPr>
      <t>TABELA  ELEMENTÓW  SCALONYCH KOSZTORYS  NR 2 - część mostowa</t>
    </r>
    <r>
      <rPr>
        <b/>
        <i/>
        <sz val="16"/>
        <rFont val="Arial"/>
        <family val="2"/>
        <charset val="238"/>
      </rPr>
      <t xml:space="preserve">
</t>
    </r>
  </si>
  <si>
    <t xml:space="preserve">WARTOŚĆ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</si>
</sst>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\ _z_ł_-;\-* #,##0.00\ _z_ł_-;_-* \-??\ _z_ł_-;_-@_-"/>
    <numFmt numFmtId="166" formatCode="_-* #,##0.00&quot; zł&quot;_-;\-* #,##0.00&quot; zł&quot;_-;_-* \-??&quot; zł&quot;_-;_-@_-"/>
    <numFmt numFmtId="167" formatCode="_-* #,##0.0000\ _z_ł_-;\-* #,##0.0000\ _z_ł_-;_-* \-??\ _z_ł_-;_-@_-"/>
  </numFmts>
  <fonts count="3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b/>
      <sz val="18"/>
      <name val="Times New Roman"/>
      <family val="1"/>
      <charset val="238"/>
    </font>
    <font>
      <i/>
      <sz val="18"/>
      <name val="Arial"/>
      <family val="2"/>
      <charset val="238"/>
    </font>
    <font>
      <sz val="18"/>
      <name val="Times New Roman"/>
      <family val="1"/>
      <charset val="238"/>
    </font>
    <font>
      <b/>
      <i/>
      <sz val="14"/>
      <name val="Arial"/>
      <family val="2"/>
      <charset val="238"/>
    </font>
    <font>
      <sz val="14"/>
      <name val="Arial"/>
      <family val="2"/>
      <charset val="238"/>
    </font>
    <font>
      <u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i/>
      <sz val="12"/>
      <name val="Arial"/>
      <family val="2"/>
      <charset val="238"/>
    </font>
    <font>
      <vertAlign val="superscript"/>
      <sz val="14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6"/>
      <name val="Arial"/>
      <family val="2"/>
      <charset val="238"/>
    </font>
    <font>
      <i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8"/>
      <name val="Arial Narrow"/>
      <family val="2"/>
      <charset val="238"/>
    </font>
    <font>
      <i/>
      <sz val="18"/>
      <name val="Arial CE"/>
      <charset val="238"/>
    </font>
    <font>
      <i/>
      <sz val="14"/>
      <name val="Arial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sz val="10"/>
      <name val="Arial CE"/>
      <charset val="238"/>
    </font>
    <font>
      <vertAlign val="superscript"/>
      <sz val="12"/>
      <name val="Arial CE"/>
      <charset val="238"/>
    </font>
    <font>
      <b/>
      <sz val="10"/>
      <name val="Arial"/>
      <family val="2"/>
      <charset val="238"/>
    </font>
    <font>
      <b/>
      <i/>
      <sz val="14"/>
      <name val="Arial CE"/>
      <charset val="238"/>
    </font>
    <font>
      <i/>
      <vertAlign val="superscript"/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  <charset val="238"/>
    </font>
    <font>
      <sz val="18"/>
      <name val="Arial"/>
      <family val="2"/>
      <charset val="238"/>
    </font>
    <font>
      <b/>
      <sz val="22"/>
      <name val="Century Gothic"/>
      <family val="2"/>
      <charset val="238"/>
    </font>
    <font>
      <sz val="22"/>
      <name val="Century Gothic"/>
      <family val="2"/>
      <charset val="238"/>
    </font>
    <font>
      <b/>
      <sz val="18"/>
      <name val="Arial"/>
      <family val="2"/>
      <charset val="238"/>
    </font>
    <font>
      <i/>
      <sz val="14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medium">
        <color indexed="64"/>
      </left>
      <right/>
      <top style="dashDot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1" fillId="0" borderId="0"/>
    <xf numFmtId="0" fontId="32" fillId="0" borderId="0"/>
  </cellStyleXfs>
  <cellXfs count="220">
    <xf numFmtId="0" fontId="0" fillId="0" borderId="0" xfId="0"/>
    <xf numFmtId="0" fontId="1" fillId="0" borderId="0" xfId="1" applyFont="1" applyAlignment="1">
      <alignment wrapText="1"/>
    </xf>
    <xf numFmtId="164" fontId="1" fillId="0" borderId="0" xfId="1" applyNumberFormat="1" applyFont="1" applyAlignment="1">
      <alignment horizontal="center" wrapText="1"/>
    </xf>
    <xf numFmtId="165" fontId="2" fillId="0" borderId="0" xfId="2" applyFont="1" applyAlignment="1">
      <alignment horizontal="center" wrapText="1"/>
    </xf>
    <xf numFmtId="0" fontId="1" fillId="0" borderId="0" xfId="1" applyFont="1" applyAlignment="1">
      <alignment horizontal="center" wrapText="1"/>
    </xf>
    <xf numFmtId="166" fontId="4" fillId="2" borderId="1" xfId="2" applyNumberFormat="1" applyFont="1" applyFill="1" applyBorder="1" applyAlignment="1" applyProtection="1">
      <alignment horizontal="center" vertical="center" wrapText="1"/>
    </xf>
    <xf numFmtId="166" fontId="6" fillId="2" borderId="1" xfId="2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wrapText="1"/>
    </xf>
    <xf numFmtId="166" fontId="4" fillId="3" borderId="1" xfId="2" applyNumberFormat="1" applyFont="1" applyFill="1" applyBorder="1" applyAlignment="1" applyProtection="1">
      <alignment horizontal="center" vertical="center" wrapText="1"/>
    </xf>
    <xf numFmtId="166" fontId="6" fillId="0" borderId="5" xfId="2" applyNumberFormat="1" applyFont="1" applyFill="1" applyBorder="1" applyAlignment="1" applyProtection="1">
      <alignment horizontal="center" vertical="center" wrapText="1"/>
    </xf>
    <xf numFmtId="166" fontId="6" fillId="0" borderId="7" xfId="2" applyNumberFormat="1" applyFont="1" applyFill="1" applyBorder="1" applyAlignment="1" applyProtection="1">
      <alignment horizontal="center" vertical="center" wrapText="1"/>
    </xf>
    <xf numFmtId="166" fontId="6" fillId="4" borderId="1" xfId="1" applyNumberFormat="1" applyFont="1" applyFill="1" applyBorder="1" applyAlignment="1">
      <alignment vertical="center" wrapText="1"/>
    </xf>
    <xf numFmtId="0" fontId="3" fillId="0" borderId="12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166" fontId="8" fillId="0" borderId="14" xfId="2" applyNumberFormat="1" applyFont="1" applyFill="1" applyBorder="1" applyAlignment="1" applyProtection="1">
      <alignment vertical="center" wrapText="1"/>
    </xf>
    <xf numFmtId="164" fontId="9" fillId="0" borderId="11" xfId="2" applyNumberFormat="1" applyFont="1" applyFill="1" applyBorder="1" applyAlignment="1" applyProtection="1">
      <alignment horizontal="center" vertical="center" wrapText="1"/>
    </xf>
    <xf numFmtId="165" fontId="2" fillId="0" borderId="11" xfId="2" applyFont="1" applyFill="1" applyBorder="1" applyAlignment="1" applyProtection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165" fontId="2" fillId="0" borderId="11" xfId="2" applyFont="1" applyFill="1" applyBorder="1" applyAlignment="1" applyProtection="1">
      <alignment vertical="center" wrapText="1"/>
    </xf>
    <xf numFmtId="166" fontId="8" fillId="0" borderId="16" xfId="2" applyNumberFormat="1" applyFont="1" applyFill="1" applyBorder="1" applyAlignment="1" applyProtection="1">
      <alignment vertical="center" wrapText="1"/>
    </xf>
    <xf numFmtId="164" fontId="9" fillId="0" borderId="12" xfId="2" applyNumberFormat="1" applyFont="1" applyFill="1" applyBorder="1" applyAlignment="1" applyProtection="1">
      <alignment vertical="center" wrapText="1"/>
    </xf>
    <xf numFmtId="165" fontId="2" fillId="0" borderId="12" xfId="2" applyFont="1" applyFill="1" applyBorder="1" applyAlignment="1" applyProtection="1">
      <alignment vertical="center" wrapText="1"/>
    </xf>
    <xf numFmtId="0" fontId="9" fillId="0" borderId="12" xfId="1" applyFont="1" applyBorder="1" applyAlignment="1">
      <alignment vertical="center" wrapText="1"/>
    </xf>
    <xf numFmtId="0" fontId="15" fillId="0" borderId="0" xfId="1" applyFont="1" applyAlignment="1">
      <alignment wrapText="1"/>
    </xf>
    <xf numFmtId="166" fontId="6" fillId="0" borderId="14" xfId="2" applyNumberFormat="1" applyFont="1" applyFill="1" applyBorder="1" applyAlignment="1" applyProtection="1">
      <alignment horizontal="center" vertical="center" wrapText="1"/>
    </xf>
    <xf numFmtId="166" fontId="6" fillId="0" borderId="35" xfId="2" applyNumberFormat="1" applyFont="1" applyFill="1" applyBorder="1" applyAlignment="1" applyProtection="1">
      <alignment horizontal="center" vertical="center" wrapText="1"/>
    </xf>
    <xf numFmtId="0" fontId="1" fillId="0" borderId="0" xfId="1" applyFont="1"/>
    <xf numFmtId="166" fontId="19" fillId="6" borderId="1" xfId="3" applyNumberFormat="1" applyFont="1" applyFill="1" applyBorder="1" applyAlignment="1" applyProtection="1">
      <alignment horizontal="center" vertical="center" wrapText="1"/>
    </xf>
    <xf numFmtId="0" fontId="22" fillId="0" borderId="37" xfId="1" applyFont="1" applyFill="1" applyBorder="1" applyAlignment="1">
      <alignment horizontal="left" vertical="center" wrapText="1"/>
    </xf>
    <xf numFmtId="0" fontId="23" fillId="0" borderId="39" xfId="1" applyFont="1" applyFill="1" applyBorder="1" applyAlignment="1">
      <alignment horizontal="left" vertical="center" wrapText="1"/>
    </xf>
    <xf numFmtId="0" fontId="22" fillId="0" borderId="12" xfId="1" applyFont="1" applyFill="1" applyBorder="1" applyAlignment="1">
      <alignment horizontal="left" vertical="center" wrapText="1"/>
    </xf>
    <xf numFmtId="0" fontId="23" fillId="0" borderId="12" xfId="1" applyFont="1" applyFill="1" applyBorder="1" applyAlignment="1">
      <alignment horizontal="left" vertical="center" wrapText="1"/>
    </xf>
    <xf numFmtId="0" fontId="26" fillId="0" borderId="0" xfId="1" applyFont="1" applyAlignment="1">
      <alignment wrapText="1"/>
    </xf>
    <xf numFmtId="0" fontId="26" fillId="0" borderId="0" xfId="1" applyFont="1"/>
    <xf numFmtId="166" fontId="6" fillId="4" borderId="1" xfId="2" applyNumberFormat="1" applyFont="1" applyFill="1" applyBorder="1" applyAlignment="1" applyProtection="1">
      <alignment horizontal="center" vertical="center" wrapText="1"/>
    </xf>
    <xf numFmtId="166" fontId="20" fillId="0" borderId="16" xfId="3" applyNumberFormat="1" applyFont="1" applyFill="1" applyBorder="1" applyAlignment="1" applyProtection="1">
      <alignment vertical="center" wrapText="1"/>
    </xf>
    <xf numFmtId="164" fontId="9" fillId="0" borderId="12" xfId="3" applyNumberFormat="1" applyFont="1" applyFill="1" applyBorder="1" applyAlignment="1" applyProtection="1">
      <alignment horizontal="center" vertical="center" wrapText="1"/>
    </xf>
    <xf numFmtId="166" fontId="8" fillId="0" borderId="16" xfId="3" applyNumberFormat="1" applyFont="1" applyFill="1" applyBorder="1" applyAlignment="1" applyProtection="1">
      <alignment vertical="center" wrapText="1"/>
    </xf>
    <xf numFmtId="0" fontId="10" fillId="0" borderId="12" xfId="1" applyFont="1" applyBorder="1" applyAlignment="1">
      <alignment horizontal="left" vertical="center" wrapText="1"/>
    </xf>
    <xf numFmtId="166" fontId="8" fillId="0" borderId="16" xfId="3" applyNumberFormat="1" applyFont="1" applyFill="1" applyBorder="1" applyAlignment="1" applyProtection="1">
      <alignment horizontal="center" vertical="center" wrapText="1"/>
    </xf>
    <xf numFmtId="165" fontId="2" fillId="0" borderId="12" xfId="2" applyFont="1" applyFill="1" applyBorder="1" applyAlignment="1" applyProtection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165" fontId="2" fillId="0" borderId="11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0" fontId="29" fillId="0" borderId="17" xfId="1" applyFont="1" applyBorder="1" applyAlignment="1">
      <alignment horizontal="center" vertical="center" wrapText="1"/>
    </xf>
    <xf numFmtId="0" fontId="1" fillId="0" borderId="0" xfId="6" applyFont="1" applyAlignment="1">
      <alignment wrapText="1"/>
    </xf>
    <xf numFmtId="164" fontId="1" fillId="0" borderId="0" xfId="6" applyNumberFormat="1" applyFont="1" applyAlignment="1">
      <alignment horizontal="center" wrapText="1"/>
    </xf>
    <xf numFmtId="0" fontId="1" fillId="0" borderId="0" xfId="6" applyFont="1" applyAlignment="1">
      <alignment horizontal="center" wrapText="1"/>
    </xf>
    <xf numFmtId="43" fontId="1" fillId="0" borderId="0" xfId="6" applyNumberFormat="1" applyFont="1" applyAlignment="1">
      <alignment wrapText="1"/>
    </xf>
    <xf numFmtId="43" fontId="2" fillId="0" borderId="0" xfId="6" applyNumberFormat="1" applyFont="1" applyAlignment="1">
      <alignment wrapText="1"/>
    </xf>
    <xf numFmtId="0" fontId="1" fillId="0" borderId="0" xfId="6" applyFont="1" applyFill="1" applyAlignment="1">
      <alignment wrapText="1"/>
    </xf>
    <xf numFmtId="0" fontId="1" fillId="0" borderId="0" xfId="6" applyFont="1"/>
    <xf numFmtId="0" fontId="1" fillId="0" borderId="13" xfId="1" applyFont="1" applyFill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165" fontId="2" fillId="0" borderId="15" xfId="2" applyFont="1" applyFill="1" applyBorder="1" applyAlignment="1" applyProtection="1">
      <alignment horizontal="center" vertical="center" wrapText="1"/>
    </xf>
    <xf numFmtId="165" fontId="2" fillId="0" borderId="11" xfId="2" applyFont="1" applyFill="1" applyBorder="1" applyAlignment="1" applyProtection="1">
      <alignment horizontal="center" vertical="center" wrapText="1"/>
    </xf>
    <xf numFmtId="164" fontId="9" fillId="0" borderId="15" xfId="2" applyNumberFormat="1" applyFont="1" applyFill="1" applyBorder="1" applyAlignment="1" applyProtection="1">
      <alignment horizontal="center" vertical="center" wrapText="1"/>
    </xf>
    <xf numFmtId="164" fontId="9" fillId="0" borderId="11" xfId="2" applyNumberFormat="1" applyFont="1" applyFill="1" applyBorder="1" applyAlignment="1" applyProtection="1">
      <alignment horizontal="center" vertical="center" wrapText="1"/>
    </xf>
    <xf numFmtId="166" fontId="8" fillId="0" borderId="14" xfId="2" applyNumberFormat="1" applyFont="1" applyFill="1" applyBorder="1" applyAlignment="1" applyProtection="1">
      <alignment horizontal="center" vertical="center" wrapText="1"/>
    </xf>
    <xf numFmtId="166" fontId="8" fillId="0" borderId="10" xfId="2" applyNumberFormat="1" applyFont="1" applyFill="1" applyBorder="1" applyAlignment="1" applyProtection="1">
      <alignment horizontal="center" vertical="center" wrapText="1"/>
    </xf>
    <xf numFmtId="0" fontId="5" fillId="0" borderId="4" xfId="1" applyFont="1" applyBorder="1" applyAlignment="1">
      <alignment horizontal="right" vertical="center" wrapText="1"/>
    </xf>
    <xf numFmtId="0" fontId="5" fillId="0" borderId="3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right" vertical="center" wrapText="1"/>
    </xf>
    <xf numFmtId="0" fontId="8" fillId="0" borderId="9" xfId="1" applyFont="1" applyBorder="1" applyAlignment="1">
      <alignment horizontal="right" vertical="center" wrapText="1"/>
    </xf>
    <xf numFmtId="0" fontId="8" fillId="0" borderId="8" xfId="1" applyFont="1" applyBorder="1" applyAlignment="1">
      <alignment horizontal="right" vertical="center" wrapText="1"/>
    </xf>
    <xf numFmtId="0" fontId="5" fillId="0" borderId="6" xfId="1" applyFont="1" applyBorder="1" applyAlignment="1">
      <alignment horizontal="right" vertical="center" wrapText="1"/>
    </xf>
    <xf numFmtId="0" fontId="5" fillId="0" borderId="0" xfId="1" applyFont="1" applyBorder="1" applyAlignment="1">
      <alignment horizontal="right" vertical="center" wrapText="1"/>
    </xf>
    <xf numFmtId="0" fontId="7" fillId="0" borderId="4" xfId="1" applyFont="1" applyBorder="1" applyAlignment="1">
      <alignment horizontal="right" vertical="center" wrapText="1"/>
    </xf>
    <xf numFmtId="0" fontId="7" fillId="0" borderId="3" xfId="1" applyFont="1" applyBorder="1" applyAlignment="1">
      <alignment horizontal="right" vertical="center" wrapText="1"/>
    </xf>
    <xf numFmtId="0" fontId="7" fillId="0" borderId="2" xfId="1" applyFont="1" applyBorder="1" applyAlignment="1">
      <alignment horizontal="right" vertical="center" wrapText="1"/>
    </xf>
    <xf numFmtId="0" fontId="8" fillId="0" borderId="21" xfId="1" applyFont="1" applyBorder="1" applyAlignment="1">
      <alignment horizontal="right" vertical="center" wrapText="1"/>
    </xf>
    <xf numFmtId="0" fontId="8" fillId="5" borderId="13" xfId="1" applyFont="1" applyFill="1" applyBorder="1" applyAlignment="1">
      <alignment horizontal="left" vertical="center" wrapText="1"/>
    </xf>
    <xf numFmtId="0" fontId="8" fillId="5" borderId="12" xfId="1" applyFont="1" applyFill="1" applyBorder="1" applyAlignment="1">
      <alignment horizontal="left" vertical="center" wrapText="1"/>
    </xf>
    <xf numFmtId="0" fontId="8" fillId="5" borderId="16" xfId="1" applyFont="1" applyFill="1" applyBorder="1" applyAlignment="1">
      <alignment horizontal="left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165" fontId="2" fillId="0" borderId="12" xfId="2" applyFont="1" applyFill="1" applyBorder="1" applyAlignment="1" applyProtection="1">
      <alignment horizontal="center" vertical="center" wrapText="1"/>
    </xf>
    <xf numFmtId="164" fontId="9" fillId="0" borderId="12" xfId="2" applyNumberFormat="1" applyFont="1" applyFill="1" applyBorder="1" applyAlignment="1" applyProtection="1">
      <alignment horizontal="center" vertical="center" wrapText="1"/>
    </xf>
    <xf numFmtId="166" fontId="8" fillId="0" borderId="16" xfId="2" applyNumberFormat="1" applyFont="1" applyFill="1" applyBorder="1" applyAlignment="1" applyProtection="1">
      <alignment horizontal="center" vertical="center" wrapText="1"/>
    </xf>
    <xf numFmtId="0" fontId="8" fillId="5" borderId="10" xfId="1" applyFont="1" applyFill="1" applyBorder="1" applyAlignment="1">
      <alignment horizontal="left" vertical="center" wrapText="1"/>
    </xf>
    <xf numFmtId="165" fontId="2" fillId="0" borderId="12" xfId="2" applyNumberFormat="1" applyFont="1" applyFill="1" applyBorder="1" applyAlignment="1" applyProtection="1">
      <alignment horizontal="center" vertical="center" wrapText="1"/>
    </xf>
    <xf numFmtId="167" fontId="2" fillId="0" borderId="12" xfId="2" applyNumberFormat="1" applyFont="1" applyFill="1" applyBorder="1" applyAlignment="1" applyProtection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166" fontId="8" fillId="0" borderId="14" xfId="3" applyNumberFormat="1" applyFont="1" applyFill="1" applyBorder="1" applyAlignment="1" applyProtection="1">
      <alignment horizontal="center" vertical="center" wrapText="1"/>
    </xf>
    <xf numFmtId="166" fontId="8" fillId="0" borderId="10" xfId="3" applyNumberFormat="1" applyFont="1" applyFill="1" applyBorder="1" applyAlignment="1" applyProtection="1">
      <alignment horizontal="center" vertical="center" wrapText="1"/>
    </xf>
    <xf numFmtId="0" fontId="5" fillId="0" borderId="34" xfId="1" applyFont="1" applyBorder="1" applyAlignment="1">
      <alignment horizontal="right" vertical="center" wrapText="1"/>
    </xf>
    <xf numFmtId="0" fontId="8" fillId="0" borderId="9" xfId="1" applyFont="1" applyFill="1" applyBorder="1" applyAlignment="1">
      <alignment horizontal="right" vertical="center" wrapText="1"/>
    </xf>
    <xf numFmtId="0" fontId="8" fillId="0" borderId="8" xfId="1" applyFont="1" applyFill="1" applyBorder="1" applyAlignment="1">
      <alignment horizontal="right" vertical="center" wrapText="1"/>
    </xf>
    <xf numFmtId="0" fontId="8" fillId="0" borderId="21" xfId="1" applyFont="1" applyFill="1" applyBorder="1" applyAlignment="1">
      <alignment horizontal="right" vertical="center" wrapText="1"/>
    </xf>
    <xf numFmtId="0" fontId="27" fillId="5" borderId="42" xfId="1" applyFont="1" applyFill="1" applyBorder="1" applyAlignment="1">
      <alignment horizontal="left" vertical="center" wrapText="1"/>
    </xf>
    <xf numFmtId="0" fontId="27" fillId="5" borderId="41" xfId="1" applyFont="1" applyFill="1" applyBorder="1" applyAlignment="1">
      <alignment horizontal="left" vertical="center" wrapText="1"/>
    </xf>
    <xf numFmtId="0" fontId="27" fillId="5" borderId="40" xfId="1" applyFont="1" applyFill="1" applyBorder="1" applyAlignment="1">
      <alignment horizontal="left" vertical="center" wrapText="1"/>
    </xf>
    <xf numFmtId="0" fontId="18" fillId="0" borderId="33" xfId="1" applyFont="1" applyBorder="1" applyAlignment="1">
      <alignment horizontal="center" vertical="center" wrapText="1"/>
    </xf>
    <xf numFmtId="0" fontId="18" fillId="0" borderId="32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wrapText="1"/>
    </xf>
    <xf numFmtId="0" fontId="17" fillId="0" borderId="29" xfId="1" applyFont="1" applyBorder="1" applyAlignment="1">
      <alignment horizontal="center" vertical="center" wrapText="1"/>
    </xf>
    <xf numFmtId="0" fontId="17" fillId="0" borderId="28" xfId="1" applyFont="1" applyBorder="1" applyAlignment="1">
      <alignment horizontal="center" vertical="center" wrapText="1"/>
    </xf>
    <xf numFmtId="0" fontId="24" fillId="0" borderId="13" xfId="1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horizontal="center" vertical="center" wrapText="1"/>
    </xf>
    <xf numFmtId="2" fontId="22" fillId="0" borderId="15" xfId="1" applyNumberFormat="1" applyFont="1" applyFill="1" applyBorder="1" applyAlignment="1">
      <alignment horizontal="center" vertical="center" wrapText="1"/>
    </xf>
    <xf numFmtId="2" fontId="22" fillId="0" borderId="11" xfId="1" applyNumberFormat="1" applyFont="1" applyFill="1" applyBorder="1" applyAlignment="1">
      <alignment horizontal="center" vertical="center" wrapText="1"/>
    </xf>
    <xf numFmtId="165" fontId="12" fillId="0" borderId="15" xfId="2" applyFont="1" applyFill="1" applyBorder="1" applyAlignment="1">
      <alignment horizontal="center" vertical="center" wrapText="1"/>
    </xf>
    <xf numFmtId="165" fontId="12" fillId="0" borderId="11" xfId="2" applyFont="1" applyFill="1" applyBorder="1" applyAlignment="1">
      <alignment horizontal="center" vertical="center" wrapText="1"/>
    </xf>
    <xf numFmtId="7" fontId="21" fillId="0" borderId="15" xfId="3" applyNumberFormat="1" applyFont="1" applyFill="1" applyBorder="1" applyAlignment="1" applyProtection="1">
      <alignment horizontal="center" vertical="center" wrapText="1"/>
    </xf>
    <xf numFmtId="7" fontId="21" fillId="0" borderId="11" xfId="3" applyNumberFormat="1" applyFont="1" applyFill="1" applyBorder="1" applyAlignment="1" applyProtection="1">
      <alignment horizontal="center" vertical="center" wrapText="1"/>
    </xf>
    <xf numFmtId="166" fontId="20" fillId="0" borderId="16" xfId="2" applyNumberFormat="1" applyFont="1" applyFill="1" applyBorder="1" applyAlignment="1" applyProtection="1">
      <alignment horizontal="center" vertical="center" wrapText="1"/>
    </xf>
    <xf numFmtId="2" fontId="22" fillId="0" borderId="38" xfId="1" applyNumberFormat="1" applyFont="1" applyFill="1" applyBorder="1" applyAlignment="1">
      <alignment horizontal="center" vertical="center" wrapText="1"/>
    </xf>
    <xf numFmtId="2" fontId="22" fillId="0" borderId="36" xfId="1" applyNumberFormat="1" applyFont="1" applyFill="1" applyBorder="1" applyAlignment="1">
      <alignment horizontal="center" vertical="center" wrapText="1"/>
    </xf>
    <xf numFmtId="165" fontId="12" fillId="0" borderId="12" xfId="2" applyFont="1" applyFill="1" applyBorder="1" applyAlignment="1">
      <alignment horizontal="center" vertical="center" wrapText="1"/>
    </xf>
    <xf numFmtId="7" fontId="21" fillId="0" borderId="38" xfId="3" applyNumberFormat="1" applyFont="1" applyFill="1" applyBorder="1" applyAlignment="1" applyProtection="1">
      <alignment horizontal="center" vertical="center" wrapText="1"/>
    </xf>
    <xf numFmtId="7" fontId="21" fillId="0" borderId="36" xfId="3" applyNumberFormat="1" applyFont="1" applyFill="1" applyBorder="1" applyAlignment="1" applyProtection="1">
      <alignment horizontal="center" vertical="center" wrapText="1"/>
    </xf>
    <xf numFmtId="0" fontId="8" fillId="5" borderId="24" xfId="1" applyFont="1" applyFill="1" applyBorder="1" applyAlignment="1">
      <alignment horizontal="right" vertical="center" wrapText="1"/>
    </xf>
    <xf numFmtId="0" fontId="8" fillId="5" borderId="23" xfId="1" applyFont="1" applyFill="1" applyBorder="1" applyAlignment="1">
      <alignment horizontal="right" vertical="center" wrapText="1"/>
    </xf>
    <xf numFmtId="0" fontId="8" fillId="5" borderId="22" xfId="1" applyFont="1" applyFill="1" applyBorder="1" applyAlignment="1">
      <alignment horizontal="right" vertical="center" wrapText="1"/>
    </xf>
    <xf numFmtId="164" fontId="9" fillId="0" borderId="15" xfId="3" applyNumberFormat="1" applyFont="1" applyFill="1" applyBorder="1" applyAlignment="1" applyProtection="1">
      <alignment horizontal="center" vertical="center" wrapText="1"/>
    </xf>
    <xf numFmtId="0" fontId="1" fillId="0" borderId="11" xfId="1" applyFont="1" applyBorder="1" applyAlignment="1">
      <alignment horizontal="center"/>
    </xf>
    <xf numFmtId="0" fontId="9" fillId="0" borderId="18" xfId="1" applyFont="1" applyBorder="1" applyAlignment="1">
      <alignment horizontal="center" vertical="center" wrapText="1"/>
    </xf>
    <xf numFmtId="165" fontId="12" fillId="0" borderId="15" xfId="2" applyFont="1" applyFill="1" applyBorder="1" applyAlignment="1" applyProtection="1">
      <alignment horizontal="center" vertical="center" wrapText="1"/>
    </xf>
    <xf numFmtId="165" fontId="12" fillId="0" borderId="18" xfId="2" applyFont="1" applyFill="1" applyBorder="1" applyAlignment="1" applyProtection="1">
      <alignment horizontal="center" vertical="center" wrapText="1"/>
    </xf>
    <xf numFmtId="166" fontId="20" fillId="0" borderId="14" xfId="3" applyNumberFormat="1" applyFont="1" applyFill="1" applyBorder="1" applyAlignment="1" applyProtection="1">
      <alignment horizontal="center" vertical="center" wrapText="1"/>
    </xf>
    <xf numFmtId="166" fontId="20" fillId="0" borderId="10" xfId="3" applyNumberFormat="1" applyFont="1" applyFill="1" applyBorder="1" applyAlignment="1" applyProtection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165" fontId="2" fillId="0" borderId="18" xfId="2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164" fontId="20" fillId="0" borderId="15" xfId="1" applyNumberFormat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0" fontId="17" fillId="0" borderId="27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7" fillId="0" borderId="25" xfId="1" applyFont="1" applyBorder="1" applyAlignment="1">
      <alignment horizontal="center" vertical="center" wrapText="1"/>
    </xf>
    <xf numFmtId="0" fontId="17" fillId="0" borderId="45" xfId="1" applyFont="1" applyBorder="1" applyAlignment="1">
      <alignment horizontal="center" vertical="center" wrapText="1"/>
    </xf>
    <xf numFmtId="0" fontId="17" fillId="0" borderId="44" xfId="1" applyFont="1" applyBorder="1" applyAlignment="1">
      <alignment horizontal="center" vertical="center" wrapText="1"/>
    </xf>
    <xf numFmtId="0" fontId="17" fillId="0" borderId="43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7" fillId="0" borderId="54" xfId="6" applyFont="1" applyBorder="1" applyAlignment="1">
      <alignment horizontal="center" vertical="center" wrapText="1"/>
    </xf>
    <xf numFmtId="0" fontId="17" fillId="0" borderId="53" xfId="6" applyFont="1" applyBorder="1" applyAlignment="1">
      <alignment horizontal="center" vertical="center" wrapText="1"/>
    </xf>
    <xf numFmtId="0" fontId="17" fillId="0" borderId="52" xfId="6" applyFont="1" applyBorder="1" applyAlignment="1">
      <alignment horizontal="center" vertical="center" wrapText="1"/>
    </xf>
    <xf numFmtId="0" fontId="20" fillId="0" borderId="30" xfId="6" applyFont="1" applyFill="1" applyBorder="1" applyAlignment="1">
      <alignment horizontal="left" vertical="center" wrapText="1"/>
    </xf>
    <xf numFmtId="0" fontId="20" fillId="0" borderId="29" xfId="6" applyFont="1" applyFill="1" applyBorder="1" applyAlignment="1">
      <alignment horizontal="left" vertical="center" wrapText="1"/>
    </xf>
    <xf numFmtId="0" fontId="20" fillId="0" borderId="28" xfId="6" applyFont="1" applyFill="1" applyBorder="1" applyAlignment="1">
      <alignment horizontal="left" vertical="center" wrapText="1"/>
    </xf>
    <xf numFmtId="166" fontId="6" fillId="0" borderId="49" xfId="2" applyNumberFormat="1" applyFont="1" applyFill="1" applyBorder="1" applyAlignment="1" applyProtection="1">
      <alignment horizontal="center" vertical="center" wrapText="1"/>
    </xf>
    <xf numFmtId="166" fontId="6" fillId="0" borderId="48" xfId="2" applyNumberFormat="1" applyFont="1" applyFill="1" applyBorder="1" applyAlignment="1" applyProtection="1">
      <alignment horizontal="center" vertical="center" wrapText="1"/>
    </xf>
    <xf numFmtId="0" fontId="20" fillId="0" borderId="9" xfId="6" applyFont="1" applyFill="1" applyBorder="1" applyAlignment="1">
      <alignment horizontal="left" vertical="top" wrapText="1"/>
    </xf>
    <xf numFmtId="0" fontId="20" fillId="0" borderId="8" xfId="6" applyFont="1" applyFill="1" applyBorder="1" applyAlignment="1">
      <alignment horizontal="left" vertical="top" wrapText="1"/>
    </xf>
    <xf numFmtId="0" fontId="20" fillId="0" borderId="21" xfId="6" applyFont="1" applyFill="1" applyBorder="1" applyAlignment="1">
      <alignment horizontal="left" vertical="top" wrapText="1"/>
    </xf>
    <xf numFmtId="0" fontId="20" fillId="0" borderId="9" xfId="6" applyFont="1" applyFill="1" applyBorder="1" applyAlignment="1">
      <alignment horizontal="left" vertical="center" wrapText="1"/>
    </xf>
    <xf numFmtId="0" fontId="20" fillId="0" borderId="8" xfId="6" applyFont="1" applyFill="1" applyBorder="1" applyAlignment="1">
      <alignment horizontal="left" vertical="center" wrapText="1"/>
    </xf>
    <xf numFmtId="0" fontId="20" fillId="0" borderId="21" xfId="6" applyFont="1" applyFill="1" applyBorder="1" applyAlignment="1">
      <alignment horizontal="left" vertical="center" wrapText="1"/>
    </xf>
    <xf numFmtId="166" fontId="6" fillId="0" borderId="9" xfId="2" applyNumberFormat="1" applyFont="1" applyFill="1" applyBorder="1" applyAlignment="1" applyProtection="1">
      <alignment horizontal="center" vertical="center" wrapText="1"/>
    </xf>
    <xf numFmtId="166" fontId="6" fillId="0" borderId="8" xfId="2" applyNumberFormat="1" applyFont="1" applyFill="1" applyBorder="1" applyAlignment="1" applyProtection="1">
      <alignment horizontal="center" vertical="center" wrapText="1"/>
    </xf>
    <xf numFmtId="166" fontId="6" fillId="0" borderId="21" xfId="2" applyNumberFormat="1" applyFont="1" applyFill="1" applyBorder="1" applyAlignment="1" applyProtection="1">
      <alignment horizontal="center" vertical="center" wrapText="1"/>
    </xf>
    <xf numFmtId="166" fontId="6" fillId="0" borderId="46" xfId="2" applyNumberFormat="1" applyFont="1" applyFill="1" applyBorder="1" applyAlignment="1" applyProtection="1">
      <alignment horizontal="center" vertical="center" wrapText="1"/>
    </xf>
    <xf numFmtId="166" fontId="6" fillId="0" borderId="51" xfId="2" applyNumberFormat="1" applyFont="1" applyFill="1" applyBorder="1" applyAlignment="1" applyProtection="1">
      <alignment horizontal="center" vertical="center" wrapText="1"/>
    </xf>
    <xf numFmtId="0" fontId="20" fillId="0" borderId="13" xfId="6" applyFont="1" applyFill="1" applyBorder="1" applyAlignment="1">
      <alignment horizontal="left" vertical="center" wrapText="1"/>
    </xf>
    <xf numFmtId="0" fontId="20" fillId="0" borderId="12" xfId="6" applyFont="1" applyFill="1" applyBorder="1" applyAlignment="1">
      <alignment horizontal="left" vertical="center" wrapText="1"/>
    </xf>
    <xf numFmtId="0" fontId="20" fillId="0" borderId="16" xfId="6" applyFont="1" applyFill="1" applyBorder="1" applyAlignment="1">
      <alignment horizontal="left" vertical="center" wrapText="1"/>
    </xf>
    <xf numFmtId="0" fontId="37" fillId="0" borderId="57" xfId="6" applyFont="1" applyFill="1" applyBorder="1" applyAlignment="1">
      <alignment horizontal="left" vertical="center" wrapText="1"/>
    </xf>
    <xf numFmtId="0" fontId="37" fillId="0" borderId="56" xfId="6" applyFont="1" applyFill="1" applyBorder="1" applyAlignment="1">
      <alignment horizontal="left" vertical="center" wrapText="1"/>
    </xf>
    <xf numFmtId="0" fontId="37" fillId="0" borderId="55" xfId="6" applyFont="1" applyFill="1" applyBorder="1" applyAlignment="1">
      <alignment horizontal="left" vertical="center" wrapText="1"/>
    </xf>
    <xf numFmtId="0" fontId="35" fillId="0" borderId="50" xfId="6" applyFont="1" applyBorder="1" applyAlignment="1">
      <alignment horizontal="center" vertical="center" wrapText="1"/>
    </xf>
    <xf numFmtId="0" fontId="35" fillId="0" borderId="49" xfId="6" applyFont="1" applyBorder="1" applyAlignment="1">
      <alignment horizontal="center" vertical="center" wrapText="1"/>
    </xf>
    <xf numFmtId="0" fontId="35" fillId="0" borderId="32" xfId="6" applyFont="1" applyBorder="1" applyAlignment="1">
      <alignment horizontal="center" vertical="center" wrapText="1"/>
    </xf>
    <xf numFmtId="0" fontId="35" fillId="0" borderId="31" xfId="6" applyFont="1" applyBorder="1" applyAlignment="1">
      <alignment horizontal="center" vertical="center" wrapText="1"/>
    </xf>
    <xf numFmtId="166" fontId="35" fillId="0" borderId="50" xfId="6" applyNumberFormat="1" applyFont="1" applyBorder="1" applyAlignment="1">
      <alignment horizontal="center" vertical="center" wrapText="1"/>
    </xf>
    <xf numFmtId="166" fontId="35" fillId="0" borderId="49" xfId="6" applyNumberFormat="1" applyFont="1" applyBorder="1" applyAlignment="1">
      <alignment horizontal="center" vertical="center" wrapText="1"/>
    </xf>
    <xf numFmtId="166" fontId="35" fillId="0" borderId="48" xfId="6" applyNumberFormat="1" applyFont="1" applyBorder="1" applyAlignment="1">
      <alignment horizontal="center" vertical="center" wrapText="1"/>
    </xf>
    <xf numFmtId="0" fontId="35" fillId="0" borderId="9" xfId="6" applyFont="1" applyBorder="1" applyAlignment="1">
      <alignment horizontal="right" vertical="center" wrapText="1"/>
    </xf>
    <xf numFmtId="0" fontId="35" fillId="0" borderId="8" xfId="6" applyFont="1" applyBorder="1" applyAlignment="1">
      <alignment horizontal="right" vertical="center" wrapText="1"/>
    </xf>
    <xf numFmtId="0" fontId="33" fillId="0" borderId="0" xfId="6" applyFont="1" applyAlignment="1">
      <alignment horizontal="center" wrapText="1"/>
    </xf>
    <xf numFmtId="166" fontId="35" fillId="0" borderId="9" xfId="6" applyNumberFormat="1" applyFont="1" applyBorder="1" applyAlignment="1">
      <alignment horizontal="center" vertical="center" wrapText="1"/>
    </xf>
    <xf numFmtId="166" fontId="35" fillId="0" borderId="8" xfId="6" applyNumberFormat="1" applyFont="1" applyBorder="1" applyAlignment="1">
      <alignment horizontal="center" vertical="center" wrapText="1"/>
    </xf>
    <xf numFmtId="166" fontId="35" fillId="0" borderId="21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wrapText="1"/>
    </xf>
    <xf numFmtId="0" fontId="5" fillId="0" borderId="50" xfId="6" applyFont="1" applyBorder="1" applyAlignment="1">
      <alignment horizontal="right" vertical="center" wrapText="1"/>
    </xf>
    <xf numFmtId="0" fontId="5" fillId="0" borderId="49" xfId="6" applyFont="1" applyBorder="1" applyAlignment="1">
      <alignment horizontal="right" vertical="center" wrapText="1"/>
    </xf>
    <xf numFmtId="0" fontId="5" fillId="0" borderId="9" xfId="6" applyFont="1" applyBorder="1" applyAlignment="1">
      <alignment horizontal="right" vertical="center" wrapText="1"/>
    </xf>
    <xf numFmtId="0" fontId="5" fillId="0" borderId="8" xfId="6" applyFont="1" applyBorder="1" applyAlignment="1">
      <alignment horizontal="right" vertical="center" wrapText="1"/>
    </xf>
    <xf numFmtId="166" fontId="6" fillId="0" borderId="50" xfId="2" applyNumberFormat="1" applyFont="1" applyFill="1" applyBorder="1" applyAlignment="1" applyProtection="1">
      <alignment horizontal="center" vertical="center" wrapText="1"/>
    </xf>
    <xf numFmtId="166" fontId="6" fillId="0" borderId="47" xfId="2" applyNumberFormat="1" applyFont="1" applyFill="1" applyBorder="1" applyAlignment="1" applyProtection="1">
      <alignment horizontal="center" vertical="center" wrapText="1"/>
    </xf>
    <xf numFmtId="166" fontId="4" fillId="0" borderId="4" xfId="2" applyNumberFormat="1" applyFont="1" applyFill="1" applyBorder="1" applyAlignment="1" applyProtection="1">
      <alignment horizontal="center" vertical="center" wrapText="1"/>
    </xf>
    <xf numFmtId="166" fontId="4" fillId="0" borderId="3" xfId="2" applyNumberFormat="1" applyFont="1" applyFill="1" applyBorder="1" applyAlignment="1" applyProtection="1">
      <alignment horizontal="center" vertical="center" wrapText="1"/>
    </xf>
    <xf numFmtId="166" fontId="4" fillId="0" borderId="2" xfId="2" applyNumberFormat="1" applyFont="1" applyFill="1" applyBorder="1" applyAlignment="1" applyProtection="1">
      <alignment horizontal="center" vertical="center" wrapText="1"/>
    </xf>
    <xf numFmtId="166" fontId="33" fillId="0" borderId="50" xfId="2" applyNumberFormat="1" applyFont="1" applyFill="1" applyBorder="1" applyAlignment="1" applyProtection="1">
      <alignment horizontal="center" vertical="center" wrapText="1"/>
    </xf>
    <xf numFmtId="166" fontId="33" fillId="0" borderId="49" xfId="2" applyNumberFormat="1" applyFont="1" applyFill="1" applyBorder="1" applyAlignment="1" applyProtection="1">
      <alignment horizontal="center" vertical="center" wrapText="1"/>
    </xf>
    <xf numFmtId="166" fontId="33" fillId="0" borderId="48" xfId="2" applyNumberFormat="1" applyFont="1" applyFill="1" applyBorder="1" applyAlignment="1" applyProtection="1">
      <alignment horizontal="center" vertical="center" wrapText="1"/>
    </xf>
    <xf numFmtId="166" fontId="33" fillId="0" borderId="47" xfId="2" applyNumberFormat="1" applyFont="1" applyFill="1" applyBorder="1" applyAlignment="1" applyProtection="1">
      <alignment horizontal="center" vertical="center" wrapText="1"/>
    </xf>
    <xf numFmtId="166" fontId="33" fillId="0" borderId="46" xfId="2" applyNumberFormat="1" applyFont="1" applyFill="1" applyBorder="1" applyAlignment="1" applyProtection="1">
      <alignment horizontal="center" vertical="center" wrapText="1"/>
    </xf>
    <xf numFmtId="166" fontId="33" fillId="0" borderId="51" xfId="2" applyNumberFormat="1" applyFont="1" applyFill="1" applyBorder="1" applyAlignment="1" applyProtection="1">
      <alignment horizontal="center" vertical="center" wrapText="1"/>
    </xf>
    <xf numFmtId="166" fontId="36" fillId="0" borderId="4" xfId="2" applyNumberFormat="1" applyFont="1" applyFill="1" applyBorder="1" applyAlignment="1" applyProtection="1">
      <alignment horizontal="center" vertical="center" wrapText="1"/>
    </xf>
    <xf numFmtId="166" fontId="36" fillId="0" borderId="3" xfId="2" applyNumberFormat="1" applyFont="1" applyFill="1" applyBorder="1" applyAlignment="1" applyProtection="1">
      <alignment horizontal="center" vertical="center" wrapText="1"/>
    </xf>
    <xf numFmtId="166" fontId="36" fillId="0" borderId="2" xfId="2" applyNumberFormat="1" applyFont="1" applyFill="1" applyBorder="1" applyAlignment="1" applyProtection="1">
      <alignment horizontal="center" vertical="center" wrapText="1"/>
    </xf>
    <xf numFmtId="0" fontId="8" fillId="0" borderId="54" xfId="6" applyFont="1" applyBorder="1" applyAlignment="1">
      <alignment horizontal="center" vertical="center" wrapText="1"/>
    </xf>
    <xf numFmtId="0" fontId="34" fillId="0" borderId="9" xfId="6" applyFont="1" applyBorder="1" applyAlignment="1">
      <alignment horizontal="right" vertical="center" wrapText="1"/>
    </xf>
    <xf numFmtId="0" fontId="34" fillId="0" borderId="8" xfId="6" applyFont="1" applyBorder="1" applyAlignment="1">
      <alignment horizontal="right" vertical="center" wrapText="1"/>
    </xf>
    <xf numFmtId="0" fontId="34" fillId="0" borderId="21" xfId="6" applyFont="1" applyBorder="1" applyAlignment="1">
      <alignment horizontal="right" vertical="center" wrapText="1"/>
    </xf>
    <xf numFmtId="0" fontId="34" fillId="0" borderId="47" xfId="6" applyFont="1" applyBorder="1" applyAlignment="1">
      <alignment horizontal="right" vertical="center" wrapText="1"/>
    </xf>
    <xf numFmtId="0" fontId="34" fillId="0" borderId="46" xfId="6" applyFont="1" applyBorder="1" applyAlignment="1">
      <alignment horizontal="right" vertical="center" wrapText="1"/>
    </xf>
    <xf numFmtId="0" fontId="34" fillId="0" borderId="51" xfId="6" applyFont="1" applyBorder="1" applyAlignment="1">
      <alignment horizontal="right" vertical="center" wrapText="1"/>
    </xf>
    <xf numFmtId="0" fontId="9" fillId="0" borderId="0" xfId="6" applyFont="1" applyAlignment="1">
      <alignment horizontal="center" vertical="center" wrapText="1"/>
    </xf>
    <xf numFmtId="44" fontId="34" fillId="0" borderId="4" xfId="6" applyNumberFormat="1" applyFont="1" applyBorder="1" applyAlignment="1">
      <alignment horizontal="center" vertical="center" wrapText="1"/>
    </xf>
    <xf numFmtId="44" fontId="34" fillId="0" borderId="3" xfId="6" applyNumberFormat="1" applyFont="1" applyBorder="1" applyAlignment="1">
      <alignment horizontal="center" vertical="center" wrapText="1"/>
    </xf>
    <xf numFmtId="44" fontId="34" fillId="0" borderId="2" xfId="6" applyNumberFormat="1" applyFont="1" applyBorder="1" applyAlignment="1">
      <alignment horizontal="center" vertical="center" wrapText="1"/>
    </xf>
  </cellXfs>
  <cellStyles count="7">
    <cellStyle name="Dziesiętny 2" xfId="2"/>
    <cellStyle name="Dziesiętny 3" xfId="4"/>
    <cellStyle name="Dziesiętny_INWESTORSKI " xfId="3"/>
    <cellStyle name="Normalny" xfId="0" builtinId="0"/>
    <cellStyle name="Normalny 2" xfId="1"/>
    <cellStyle name="Normalny 3" xfId="5"/>
    <cellStyle name="Normalny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200"/>
  <sheetViews>
    <sheetView zoomScale="70" zoomScaleNormal="70" zoomScalePageLayoutView="60" workbookViewId="0">
      <selection activeCell="E101" sqref="E101:E102"/>
    </sheetView>
  </sheetViews>
  <sheetFormatPr defaultColWidth="9.140625" defaultRowHeight="15"/>
  <cols>
    <col min="1" max="1" width="6.5703125" style="1" customWidth="1"/>
    <col min="2" max="2" width="24.140625" style="4" customWidth="1"/>
    <col min="3" max="3" width="119.7109375" style="1" customWidth="1"/>
    <col min="4" max="4" width="11.85546875" style="4" customWidth="1"/>
    <col min="5" max="5" width="15.7109375" style="3" customWidth="1"/>
    <col min="6" max="6" width="21.28515625" style="2" customWidth="1"/>
    <col min="7" max="7" width="29.5703125" style="1" customWidth="1"/>
    <col min="8" max="8" width="15.7109375" style="1" bestFit="1" customWidth="1"/>
    <col min="9" max="9" width="25.42578125" style="1" customWidth="1"/>
    <col min="10" max="16384" width="9.140625" style="1"/>
  </cols>
  <sheetData>
    <row r="1" spans="1:7" s="7" customFormat="1" ht="115.5" customHeight="1">
      <c r="A1" s="143" t="s">
        <v>198</v>
      </c>
      <c r="B1" s="144"/>
      <c r="C1" s="144"/>
      <c r="D1" s="144"/>
      <c r="E1" s="144"/>
      <c r="F1" s="144"/>
      <c r="G1" s="145"/>
    </row>
    <row r="2" spans="1:7" s="7" customFormat="1" ht="27.6" customHeight="1">
      <c r="A2" s="146" t="s">
        <v>199</v>
      </c>
      <c r="B2" s="147"/>
      <c r="C2" s="147"/>
      <c r="D2" s="147"/>
      <c r="E2" s="147"/>
      <c r="F2" s="147"/>
      <c r="G2" s="148"/>
    </row>
    <row r="3" spans="1:7" s="7" customFormat="1" ht="25.5" customHeight="1" thickBot="1">
      <c r="A3" s="149" t="s">
        <v>197</v>
      </c>
      <c r="B3" s="150"/>
      <c r="C3" s="150"/>
      <c r="D3" s="150"/>
      <c r="E3" s="150"/>
      <c r="F3" s="150"/>
      <c r="G3" s="151"/>
    </row>
    <row r="4" spans="1:7" s="7" customFormat="1" ht="86.25" customHeight="1">
      <c r="A4" s="49" t="s">
        <v>196</v>
      </c>
      <c r="B4" s="48" t="s">
        <v>195</v>
      </c>
      <c r="C4" s="47" t="s">
        <v>194</v>
      </c>
      <c r="D4" s="47" t="s">
        <v>193</v>
      </c>
      <c r="E4" s="46" t="s">
        <v>192</v>
      </c>
      <c r="F4" s="45" t="s">
        <v>191</v>
      </c>
      <c r="G4" s="44" t="s">
        <v>190</v>
      </c>
    </row>
    <row r="5" spans="1:7" s="7" customFormat="1" ht="27" customHeight="1">
      <c r="A5" s="79" t="s">
        <v>189</v>
      </c>
      <c r="B5" s="80"/>
      <c r="C5" s="80"/>
      <c r="D5" s="80"/>
      <c r="E5" s="80"/>
      <c r="F5" s="80"/>
      <c r="G5" s="81"/>
    </row>
    <row r="6" spans="1:7" s="7" customFormat="1" ht="34.15" customHeight="1">
      <c r="A6" s="43">
        <v>1</v>
      </c>
      <c r="B6" s="42" t="s">
        <v>186</v>
      </c>
      <c r="C6" s="13" t="s">
        <v>188</v>
      </c>
      <c r="D6" s="41" t="s">
        <v>187</v>
      </c>
      <c r="E6" s="40">
        <v>1.1000000000000001</v>
      </c>
      <c r="F6" s="36"/>
      <c r="G6" s="39">
        <f>ROUND(E6*F6,2)</f>
        <v>0</v>
      </c>
    </row>
    <row r="7" spans="1:7" s="7" customFormat="1" ht="34.9" customHeight="1">
      <c r="A7" s="43">
        <v>2</v>
      </c>
      <c r="B7" s="42" t="s">
        <v>186</v>
      </c>
      <c r="C7" s="13" t="s">
        <v>185</v>
      </c>
      <c r="D7" s="41" t="s">
        <v>128</v>
      </c>
      <c r="E7" s="40">
        <v>1</v>
      </c>
      <c r="F7" s="36"/>
      <c r="G7" s="39">
        <f>ROUND(E7*F7,2)</f>
        <v>0</v>
      </c>
    </row>
    <row r="8" spans="1:7" s="7" customFormat="1" ht="30" customHeight="1">
      <c r="A8" s="79" t="s">
        <v>184</v>
      </c>
      <c r="B8" s="80"/>
      <c r="C8" s="80"/>
      <c r="D8" s="80"/>
      <c r="E8" s="80"/>
      <c r="F8" s="80"/>
      <c r="G8" s="81"/>
    </row>
    <row r="9" spans="1:7" s="7" customFormat="1" ht="52.5" customHeight="1">
      <c r="A9" s="94">
        <v>3</v>
      </c>
      <c r="B9" s="58" t="str">
        <f>B6</f>
        <v xml:space="preserve">Wizja w terenie 
Projekt </v>
      </c>
      <c r="C9" s="13" t="s">
        <v>183</v>
      </c>
      <c r="D9" s="87" t="s">
        <v>4</v>
      </c>
      <c r="E9" s="88">
        <f>1085*2*1-13*4.2+65</f>
        <v>2180.4</v>
      </c>
      <c r="F9" s="89"/>
      <c r="G9" s="95">
        <f>ROUND(E9*F9,2)</f>
        <v>0</v>
      </c>
    </row>
    <row r="10" spans="1:7" s="7" customFormat="1" ht="40.15" customHeight="1">
      <c r="A10" s="94"/>
      <c r="B10" s="59"/>
      <c r="C10" s="12" t="s">
        <v>182</v>
      </c>
      <c r="D10" s="87"/>
      <c r="E10" s="88"/>
      <c r="F10" s="89"/>
      <c r="G10" s="96"/>
    </row>
    <row r="11" spans="1:7" s="7" customFormat="1" ht="46.5" customHeight="1">
      <c r="A11" s="94">
        <v>4</v>
      </c>
      <c r="B11" s="58" t="str">
        <f>B9</f>
        <v xml:space="preserve">Wizja w terenie 
Projekt </v>
      </c>
      <c r="C11" s="13" t="s">
        <v>181</v>
      </c>
      <c r="D11" s="87" t="s">
        <v>9</v>
      </c>
      <c r="E11" s="88">
        <v>9</v>
      </c>
      <c r="F11" s="89"/>
      <c r="G11" s="95">
        <f>ROUND(E11*F11,2)</f>
        <v>0</v>
      </c>
    </row>
    <row r="12" spans="1:7" s="7" customFormat="1" ht="21" customHeight="1">
      <c r="A12" s="94"/>
      <c r="B12" s="59"/>
      <c r="C12" s="12" t="s">
        <v>180</v>
      </c>
      <c r="D12" s="87"/>
      <c r="E12" s="88"/>
      <c r="F12" s="89"/>
      <c r="G12" s="96"/>
    </row>
    <row r="13" spans="1:7" s="7" customFormat="1" ht="93.75" customHeight="1">
      <c r="A13" s="94">
        <v>5</v>
      </c>
      <c r="B13" s="58" t="str">
        <f>B11</f>
        <v xml:space="preserve">Wizja w terenie 
Projekt </v>
      </c>
      <c r="C13" s="13" t="s">
        <v>179</v>
      </c>
      <c r="D13" s="87" t="s">
        <v>4</v>
      </c>
      <c r="E13" s="88">
        <f>1085*5</f>
        <v>5425</v>
      </c>
      <c r="F13" s="89"/>
      <c r="G13" s="95">
        <f>ROUND(E13*F13,2)</f>
        <v>0</v>
      </c>
    </row>
    <row r="14" spans="1:7" s="7" customFormat="1" ht="40.9" customHeight="1">
      <c r="A14" s="94"/>
      <c r="B14" s="59"/>
      <c r="C14" s="12" t="s">
        <v>178</v>
      </c>
      <c r="D14" s="87"/>
      <c r="E14" s="88"/>
      <c r="F14" s="89"/>
      <c r="G14" s="96"/>
    </row>
    <row r="15" spans="1:7" s="7" customFormat="1" ht="68.25" customHeight="1">
      <c r="A15" s="94">
        <v>6</v>
      </c>
      <c r="B15" s="58" t="str">
        <f>B13</f>
        <v xml:space="preserve">Wizja w terenie 
Projekt </v>
      </c>
      <c r="C15" s="13" t="s">
        <v>177</v>
      </c>
      <c r="D15" s="87" t="s">
        <v>4</v>
      </c>
      <c r="E15" s="88">
        <f>650*5</f>
        <v>3250</v>
      </c>
      <c r="F15" s="89"/>
      <c r="G15" s="95">
        <f>ROUND(E15*F15,2)</f>
        <v>0</v>
      </c>
    </row>
    <row r="16" spans="1:7" s="7" customFormat="1" ht="36" customHeight="1">
      <c r="A16" s="94"/>
      <c r="B16" s="59"/>
      <c r="C16" s="12" t="s">
        <v>176</v>
      </c>
      <c r="D16" s="87"/>
      <c r="E16" s="88"/>
      <c r="F16" s="89"/>
      <c r="G16" s="96"/>
    </row>
    <row r="17" spans="1:7" s="7" customFormat="1" ht="54" customHeight="1">
      <c r="A17" s="94">
        <v>7</v>
      </c>
      <c r="B17" s="58" t="str">
        <f>B15</f>
        <v xml:space="preserve">Wizja w terenie 
Projekt </v>
      </c>
      <c r="C17" s="12" t="s">
        <v>175</v>
      </c>
      <c r="D17" s="87" t="s">
        <v>11</v>
      </c>
      <c r="E17" s="62">
        <f>2*1085-50+14</f>
        <v>2134</v>
      </c>
      <c r="F17" s="89"/>
      <c r="G17" s="95">
        <f>ROUND(E17*F17,2)</f>
        <v>0</v>
      </c>
    </row>
    <row r="18" spans="1:7" s="7" customFormat="1" ht="39" customHeight="1">
      <c r="A18" s="94"/>
      <c r="B18" s="59"/>
      <c r="C18" s="12" t="s">
        <v>174</v>
      </c>
      <c r="D18" s="87"/>
      <c r="E18" s="63"/>
      <c r="F18" s="89"/>
      <c r="G18" s="96"/>
    </row>
    <row r="19" spans="1:7" s="7" customFormat="1" ht="37.15" customHeight="1">
      <c r="A19" s="94">
        <v>8</v>
      </c>
      <c r="B19" s="58" t="str">
        <f>B17</f>
        <v xml:space="preserve">Wizja w terenie 
Projekt </v>
      </c>
      <c r="C19" s="12" t="s">
        <v>173</v>
      </c>
      <c r="D19" s="87" t="s">
        <v>11</v>
      </c>
      <c r="E19" s="62">
        <v>12</v>
      </c>
      <c r="F19" s="89"/>
      <c r="G19" s="95">
        <f>ROUND(E19*F19,2)</f>
        <v>0</v>
      </c>
    </row>
    <row r="20" spans="1:7" s="7" customFormat="1" ht="19.149999999999999" customHeight="1" thickBot="1">
      <c r="A20" s="94"/>
      <c r="B20" s="59"/>
      <c r="C20" s="12" t="s">
        <v>172</v>
      </c>
      <c r="D20" s="87"/>
      <c r="E20" s="63"/>
      <c r="F20" s="89"/>
      <c r="G20" s="96"/>
    </row>
    <row r="21" spans="1:7" s="7" customFormat="1" ht="27.75" customHeight="1" thickBot="1">
      <c r="A21" s="71" t="s">
        <v>118</v>
      </c>
      <c r="B21" s="72"/>
      <c r="C21" s="72"/>
      <c r="D21" s="72"/>
      <c r="E21" s="72"/>
      <c r="F21" s="78"/>
      <c r="G21" s="11">
        <f>SUM(G6,G7,G9,G11,G13,G15,G17,G19)</f>
        <v>0</v>
      </c>
    </row>
    <row r="22" spans="1:7" s="7" customFormat="1" ht="28.15" customHeight="1">
      <c r="A22" s="79" t="s">
        <v>171</v>
      </c>
      <c r="B22" s="80"/>
      <c r="C22" s="80"/>
      <c r="D22" s="80"/>
      <c r="E22" s="80"/>
      <c r="F22" s="80"/>
      <c r="G22" s="91"/>
    </row>
    <row r="23" spans="1:7" s="7" customFormat="1" ht="78" customHeight="1">
      <c r="A23" s="94">
        <v>9</v>
      </c>
      <c r="B23" s="58" t="str">
        <f>B19</f>
        <v xml:space="preserve">Wizja w terenie 
Projekt </v>
      </c>
      <c r="C23" s="12" t="s">
        <v>170</v>
      </c>
      <c r="D23" s="137" t="s">
        <v>4</v>
      </c>
      <c r="E23" s="62">
        <f>1085*1.1</f>
        <v>1193.5</v>
      </c>
      <c r="F23" s="139"/>
      <c r="G23" s="66">
        <f>ROUND(E23*F23,2)</f>
        <v>0</v>
      </c>
    </row>
    <row r="24" spans="1:7" s="7" customFormat="1" ht="75" customHeight="1">
      <c r="A24" s="94"/>
      <c r="B24" s="59"/>
      <c r="C24" s="12" t="s">
        <v>169</v>
      </c>
      <c r="D24" s="138"/>
      <c r="E24" s="63"/>
      <c r="F24" s="140"/>
      <c r="G24" s="67"/>
    </row>
    <row r="25" spans="1:7" s="7" customFormat="1" ht="74.25" customHeight="1">
      <c r="A25" s="94">
        <v>10</v>
      </c>
      <c r="B25" s="58" t="str">
        <f>B17</f>
        <v xml:space="preserve">Wizja w terenie 
Projekt </v>
      </c>
      <c r="C25" s="12" t="s">
        <v>168</v>
      </c>
      <c r="D25" s="60" t="s">
        <v>4</v>
      </c>
      <c r="E25" s="62">
        <f>5.1*680</f>
        <v>3467.9999999999995</v>
      </c>
      <c r="F25" s="64"/>
      <c r="G25" s="66">
        <f>ROUND(E25*F25,2)</f>
        <v>0</v>
      </c>
    </row>
    <row r="26" spans="1:7" s="7" customFormat="1" ht="59.25" customHeight="1">
      <c r="A26" s="94"/>
      <c r="B26" s="59"/>
      <c r="C26" s="12" t="s">
        <v>167</v>
      </c>
      <c r="D26" s="61"/>
      <c r="E26" s="63"/>
      <c r="F26" s="65"/>
      <c r="G26" s="67"/>
    </row>
    <row r="27" spans="1:7" s="7" customFormat="1" ht="72" customHeight="1">
      <c r="A27" s="94">
        <v>11</v>
      </c>
      <c r="B27" s="58" t="str">
        <f>B19</f>
        <v xml:space="preserve">Wizja w terenie 
Projekt </v>
      </c>
      <c r="C27" s="12" t="s">
        <v>166</v>
      </c>
      <c r="D27" s="60" t="s">
        <v>4</v>
      </c>
      <c r="E27" s="62">
        <v>30</v>
      </c>
      <c r="F27" s="64"/>
      <c r="G27" s="66">
        <f>ROUND(E27*F27,2)</f>
        <v>0</v>
      </c>
    </row>
    <row r="28" spans="1:7" s="7" customFormat="1" ht="48" customHeight="1">
      <c r="A28" s="94"/>
      <c r="B28" s="59"/>
      <c r="C28" s="12" t="s">
        <v>165</v>
      </c>
      <c r="D28" s="61"/>
      <c r="E28" s="63"/>
      <c r="F28" s="65"/>
      <c r="G28" s="67"/>
    </row>
    <row r="29" spans="1:7" s="7" customFormat="1" ht="57" customHeight="1">
      <c r="A29" s="94">
        <v>12</v>
      </c>
      <c r="B29" s="58" t="str">
        <f>B27</f>
        <v xml:space="preserve">Wizja w terenie 
Projekt </v>
      </c>
      <c r="C29" s="12" t="s">
        <v>164</v>
      </c>
      <c r="D29" s="60" t="s">
        <v>4</v>
      </c>
      <c r="E29" s="62">
        <v>337.95</v>
      </c>
      <c r="F29" s="64"/>
      <c r="G29" s="66">
        <f>ROUND(E29*F29,2)</f>
        <v>0</v>
      </c>
    </row>
    <row r="30" spans="1:7" s="7" customFormat="1" ht="42" customHeight="1">
      <c r="A30" s="94"/>
      <c r="B30" s="59"/>
      <c r="C30" s="12" t="s">
        <v>163</v>
      </c>
      <c r="D30" s="61"/>
      <c r="E30" s="63"/>
      <c r="F30" s="65"/>
      <c r="G30" s="67"/>
    </row>
    <row r="31" spans="1:7" s="7" customFormat="1" ht="57" customHeight="1">
      <c r="A31" s="94">
        <v>13</v>
      </c>
      <c r="B31" s="58" t="str">
        <f>B27</f>
        <v xml:space="preserve">Wizja w terenie 
Projekt </v>
      </c>
      <c r="C31" s="12" t="s">
        <v>162</v>
      </c>
      <c r="D31" s="60" t="s">
        <v>4</v>
      </c>
      <c r="E31" s="62">
        <f>1085*1*2-13*4.2</f>
        <v>2115.4</v>
      </c>
      <c r="F31" s="64"/>
      <c r="G31" s="66">
        <f>ROUND(E31*F31,2)</f>
        <v>0</v>
      </c>
    </row>
    <row r="32" spans="1:7" s="7" customFormat="1" ht="39.6" customHeight="1">
      <c r="A32" s="94"/>
      <c r="B32" s="59"/>
      <c r="C32" s="12" t="s">
        <v>161</v>
      </c>
      <c r="D32" s="61"/>
      <c r="E32" s="63"/>
      <c r="F32" s="65"/>
      <c r="G32" s="67"/>
    </row>
    <row r="33" spans="1:7" s="7" customFormat="1" ht="37.15" customHeight="1">
      <c r="A33" s="94">
        <v>14</v>
      </c>
      <c r="B33" s="58" t="str">
        <f>B25</f>
        <v xml:space="preserve">Wizja w terenie 
Projekt </v>
      </c>
      <c r="C33" s="12" t="s">
        <v>160</v>
      </c>
      <c r="D33" s="60" t="s">
        <v>4</v>
      </c>
      <c r="E33" s="62">
        <v>337.95</v>
      </c>
      <c r="F33" s="64"/>
      <c r="G33" s="66">
        <f>ROUND(E33*F33,2)</f>
        <v>0</v>
      </c>
    </row>
    <row r="34" spans="1:7" s="7" customFormat="1" ht="36" customHeight="1">
      <c r="A34" s="94"/>
      <c r="B34" s="59"/>
      <c r="C34" s="12" t="s">
        <v>159</v>
      </c>
      <c r="D34" s="61"/>
      <c r="E34" s="63"/>
      <c r="F34" s="65"/>
      <c r="G34" s="67"/>
    </row>
    <row r="35" spans="1:7" s="7" customFormat="1" ht="47.25" customHeight="1">
      <c r="A35" s="94">
        <v>15</v>
      </c>
      <c r="B35" s="58" t="str">
        <f>B27</f>
        <v xml:space="preserve">Wizja w terenie 
Projekt </v>
      </c>
      <c r="C35" s="12" t="s">
        <v>158</v>
      </c>
      <c r="D35" s="60" t="s">
        <v>4</v>
      </c>
      <c r="E35" s="62">
        <f>13*2*4.5*0.5+12</f>
        <v>70.5</v>
      </c>
      <c r="F35" s="64"/>
      <c r="G35" s="66">
        <f>ROUND(E35*F35,2)</f>
        <v>0</v>
      </c>
    </row>
    <row r="36" spans="1:7" s="7" customFormat="1" ht="76.900000000000006" customHeight="1">
      <c r="A36" s="94"/>
      <c r="B36" s="59"/>
      <c r="C36" s="12" t="s">
        <v>157</v>
      </c>
      <c r="D36" s="61"/>
      <c r="E36" s="63"/>
      <c r="F36" s="65"/>
      <c r="G36" s="67"/>
    </row>
    <row r="37" spans="1:7" s="7" customFormat="1" ht="25.9" customHeight="1">
      <c r="A37" s="79" t="s">
        <v>156</v>
      </c>
      <c r="B37" s="80"/>
      <c r="C37" s="80"/>
      <c r="D37" s="80"/>
      <c r="E37" s="80"/>
      <c r="F37" s="80"/>
      <c r="G37" s="81"/>
    </row>
    <row r="38" spans="1:7" s="7" customFormat="1" ht="38.450000000000003" customHeight="1">
      <c r="A38" s="57">
        <v>16</v>
      </c>
      <c r="B38" s="86" t="str">
        <f>B27</f>
        <v xml:space="preserve">Wizja w terenie 
Projekt </v>
      </c>
      <c r="C38" s="13" t="s">
        <v>155</v>
      </c>
      <c r="D38" s="87" t="s">
        <v>4</v>
      </c>
      <c r="E38" s="88">
        <f>650*6.15+30+478.5</f>
        <v>4506</v>
      </c>
      <c r="F38" s="89"/>
      <c r="G38" s="90">
        <f>ROUND(E38*F38,2)</f>
        <v>0</v>
      </c>
    </row>
    <row r="39" spans="1:7" s="7" customFormat="1" ht="47.45" customHeight="1">
      <c r="A39" s="57"/>
      <c r="B39" s="86"/>
      <c r="C39" s="12" t="s">
        <v>154</v>
      </c>
      <c r="D39" s="87"/>
      <c r="E39" s="88"/>
      <c r="F39" s="89"/>
      <c r="G39" s="90"/>
    </row>
    <row r="40" spans="1:7" s="7" customFormat="1" ht="24.6" customHeight="1">
      <c r="A40" s="79" t="s">
        <v>153</v>
      </c>
      <c r="B40" s="80"/>
      <c r="C40" s="80"/>
      <c r="D40" s="80"/>
      <c r="E40" s="80"/>
      <c r="F40" s="80"/>
      <c r="G40" s="81"/>
    </row>
    <row r="41" spans="1:7" ht="49.5" customHeight="1">
      <c r="A41" s="57">
        <v>17</v>
      </c>
      <c r="B41" s="86" t="str">
        <f>B38</f>
        <v xml:space="preserve">Wizja w terenie 
Projekt </v>
      </c>
      <c r="C41" s="13" t="s">
        <v>152</v>
      </c>
      <c r="D41" s="87" t="s">
        <v>4</v>
      </c>
      <c r="E41" s="88">
        <f>E38</f>
        <v>4506</v>
      </c>
      <c r="F41" s="89"/>
      <c r="G41" s="90">
        <f>ROUND(E41*F41,2)</f>
        <v>0</v>
      </c>
    </row>
    <row r="42" spans="1:7" ht="44.45" customHeight="1">
      <c r="A42" s="57"/>
      <c r="B42" s="86"/>
      <c r="C42" s="12" t="str">
        <f>C39</f>
        <v xml:space="preserve">F=650*6,15+30,00 =4 033,50 m2  w miejscu wymiany konstrukcji.
F=435,00*1,10 =478,50 m2  w miejscu poszerzenia  dla odcinka remontowanego </v>
      </c>
      <c r="D42" s="87"/>
      <c r="E42" s="88"/>
      <c r="F42" s="89"/>
      <c r="G42" s="90"/>
    </row>
    <row r="43" spans="1:7" ht="36.6" customHeight="1">
      <c r="A43" s="57">
        <v>18</v>
      </c>
      <c r="B43" s="86" t="str">
        <f>B41</f>
        <v xml:space="preserve">Wizja w terenie 
Projekt </v>
      </c>
      <c r="C43" s="13" t="s">
        <v>151</v>
      </c>
      <c r="D43" s="87" t="s">
        <v>4</v>
      </c>
      <c r="E43" s="88">
        <f>337.95+25</f>
        <v>362.95</v>
      </c>
      <c r="F43" s="89"/>
      <c r="G43" s="90">
        <f>ROUND(E43*F43,2)</f>
        <v>0</v>
      </c>
    </row>
    <row r="44" spans="1:7" ht="68.45" customHeight="1">
      <c r="A44" s="57"/>
      <c r="B44" s="86"/>
      <c r="C44" s="38" t="s">
        <v>150</v>
      </c>
      <c r="D44" s="87"/>
      <c r="E44" s="88"/>
      <c r="F44" s="89"/>
      <c r="G44" s="90"/>
    </row>
    <row r="45" spans="1:7" ht="85.5" customHeight="1">
      <c r="A45" s="57">
        <v>19</v>
      </c>
      <c r="B45" s="86" t="str">
        <f>B43</f>
        <v xml:space="preserve">Wizja w terenie 
Projekt </v>
      </c>
      <c r="C45" s="12" t="s">
        <v>149</v>
      </c>
      <c r="D45" s="87" t="s">
        <v>88</v>
      </c>
      <c r="E45" s="88">
        <f>155</f>
        <v>155</v>
      </c>
      <c r="F45" s="89"/>
      <c r="G45" s="90">
        <f>ROUND(E45*F45,2)</f>
        <v>0</v>
      </c>
    </row>
    <row r="46" spans="1:7" ht="37.9" customHeight="1" thickBot="1">
      <c r="A46" s="57"/>
      <c r="B46" s="86"/>
      <c r="C46" s="38" t="s">
        <v>148</v>
      </c>
      <c r="D46" s="87"/>
      <c r="E46" s="88"/>
      <c r="F46" s="89"/>
      <c r="G46" s="90"/>
    </row>
    <row r="47" spans="1:7" s="7" customFormat="1" ht="23.25" customHeight="1" thickBot="1">
      <c r="A47" s="98" t="s">
        <v>147</v>
      </c>
      <c r="B47" s="99"/>
      <c r="C47" s="99"/>
      <c r="D47" s="99"/>
      <c r="E47" s="99"/>
      <c r="F47" s="100"/>
      <c r="G47" s="34">
        <f>SUM(G45,G43,G41,G38,G35,G33,G31,G29,G27,G25,G23,)</f>
        <v>0</v>
      </c>
    </row>
    <row r="48" spans="1:7" s="7" customFormat="1" ht="29.45" customHeight="1">
      <c r="A48" s="79" t="s">
        <v>146</v>
      </c>
      <c r="B48" s="80"/>
      <c r="C48" s="80"/>
      <c r="D48" s="80"/>
      <c r="E48" s="80"/>
      <c r="F48" s="80"/>
      <c r="G48" s="91"/>
    </row>
    <row r="49" spans="1:9" s="7" customFormat="1" ht="56.25" customHeight="1">
      <c r="A49" s="82">
        <v>20</v>
      </c>
      <c r="B49" s="58" t="str">
        <f>B13</f>
        <v xml:space="preserve">Wizja w terenie 
Projekt </v>
      </c>
      <c r="C49" s="13" t="s">
        <v>145</v>
      </c>
      <c r="D49" s="60" t="s">
        <v>4</v>
      </c>
      <c r="E49" s="62">
        <f>650*6.1+435*1.1</f>
        <v>4443.5</v>
      </c>
      <c r="F49" s="127"/>
      <c r="G49" s="95">
        <f>ROUND(F49*E49,2)</f>
        <v>0</v>
      </c>
    </row>
    <row r="50" spans="1:9" s="7" customFormat="1" ht="36" customHeight="1">
      <c r="A50" s="83"/>
      <c r="B50" s="85"/>
      <c r="C50" s="12" t="s">
        <v>144</v>
      </c>
      <c r="D50" s="129"/>
      <c r="E50" s="136"/>
      <c r="F50" s="128"/>
      <c r="G50" s="96"/>
    </row>
    <row r="51" spans="1:9" s="7" customFormat="1" ht="34.9" customHeight="1">
      <c r="A51" s="83"/>
      <c r="B51" s="85"/>
      <c r="C51" s="12" t="s">
        <v>143</v>
      </c>
      <c r="D51" s="129"/>
      <c r="E51" s="136"/>
      <c r="F51" s="36"/>
      <c r="G51" s="37">
        <f>ROUND(F51*E49,2)</f>
        <v>0</v>
      </c>
    </row>
    <row r="52" spans="1:9" s="7" customFormat="1" ht="27" customHeight="1">
      <c r="A52" s="79" t="s">
        <v>142</v>
      </c>
      <c r="B52" s="80"/>
      <c r="C52" s="80"/>
      <c r="D52" s="80"/>
      <c r="E52" s="80"/>
      <c r="F52" s="80"/>
      <c r="G52" s="91"/>
    </row>
    <row r="53" spans="1:9" s="7" customFormat="1" ht="49.5" customHeight="1">
      <c r="A53" s="82">
        <v>21</v>
      </c>
      <c r="B53" s="58" t="str">
        <f>B49</f>
        <v xml:space="preserve">Wizja w terenie 
Projekt </v>
      </c>
      <c r="C53" s="13" t="s">
        <v>141</v>
      </c>
      <c r="D53" s="60" t="s">
        <v>4</v>
      </c>
      <c r="E53" s="130">
        <f>1085*6+30</f>
        <v>6540</v>
      </c>
      <c r="F53" s="127"/>
      <c r="G53" s="132">
        <f>ROUND(F53*E53,2)</f>
        <v>0</v>
      </c>
    </row>
    <row r="54" spans="1:9" s="7" customFormat="1" ht="21.75" customHeight="1">
      <c r="A54" s="83"/>
      <c r="B54" s="85"/>
      <c r="C54" s="12" t="s">
        <v>140</v>
      </c>
      <c r="D54" s="129"/>
      <c r="E54" s="131"/>
      <c r="F54" s="128"/>
      <c r="G54" s="133"/>
    </row>
    <row r="55" spans="1:9" s="7" customFormat="1" ht="24.75" customHeight="1" thickBot="1">
      <c r="A55" s="83"/>
      <c r="B55" s="85"/>
      <c r="C55" s="12" t="s">
        <v>139</v>
      </c>
      <c r="D55" s="129"/>
      <c r="E55" s="131"/>
      <c r="F55" s="36"/>
      <c r="G55" s="35">
        <f>ROUND(F55*E53,2)</f>
        <v>0</v>
      </c>
    </row>
    <row r="56" spans="1:9" s="7" customFormat="1" ht="18.75" customHeight="1" thickBot="1">
      <c r="A56" s="98" t="s">
        <v>138</v>
      </c>
      <c r="B56" s="99"/>
      <c r="C56" s="99"/>
      <c r="D56" s="99"/>
      <c r="E56" s="99"/>
      <c r="F56" s="100"/>
      <c r="G56" s="34">
        <f>G55+G53+G51+G49</f>
        <v>0</v>
      </c>
    </row>
    <row r="57" spans="1:9" s="32" customFormat="1" ht="27.6" customHeight="1">
      <c r="A57" s="101" t="s">
        <v>137</v>
      </c>
      <c r="B57" s="102"/>
      <c r="C57" s="102"/>
      <c r="D57" s="102"/>
      <c r="E57" s="102"/>
      <c r="F57" s="102"/>
      <c r="G57" s="103"/>
      <c r="H57" s="33"/>
      <c r="I57" s="33"/>
    </row>
    <row r="58" spans="1:9" ht="24.75" customHeight="1">
      <c r="A58" s="110">
        <v>22</v>
      </c>
      <c r="B58" s="111" t="str">
        <f>B53</f>
        <v xml:space="preserve">Wizja w terenie 
Projekt </v>
      </c>
      <c r="C58" s="31" t="s">
        <v>136</v>
      </c>
      <c r="D58" s="134" t="s">
        <v>135</v>
      </c>
      <c r="E58" s="114">
        <f>0.04*900</f>
        <v>36</v>
      </c>
      <c r="F58" s="116"/>
      <c r="G58" s="118">
        <f>ROUND(E58*F58,2)</f>
        <v>0</v>
      </c>
      <c r="H58" s="26"/>
      <c r="I58" s="26"/>
    </row>
    <row r="59" spans="1:9" ht="27.6" customHeight="1">
      <c r="A59" s="110"/>
      <c r="B59" s="111"/>
      <c r="C59" s="30" t="s">
        <v>134</v>
      </c>
      <c r="D59" s="135"/>
      <c r="E59" s="115"/>
      <c r="F59" s="117"/>
      <c r="G59" s="118"/>
      <c r="H59" s="26"/>
      <c r="I59" s="26"/>
    </row>
    <row r="60" spans="1:9" ht="19.899999999999999" customHeight="1">
      <c r="A60" s="110">
        <v>23</v>
      </c>
      <c r="B60" s="111" t="str">
        <f>B58</f>
        <v xml:space="preserve">Wizja w terenie 
Projekt </v>
      </c>
      <c r="C60" s="31" t="s">
        <v>133</v>
      </c>
      <c r="D60" s="112" t="s">
        <v>9</v>
      </c>
      <c r="E60" s="114">
        <v>18</v>
      </c>
      <c r="F60" s="116"/>
      <c r="G60" s="118">
        <f>ROUND(E60*F60,2)</f>
        <v>0</v>
      </c>
      <c r="H60" s="26"/>
      <c r="I60" s="26"/>
    </row>
    <row r="61" spans="1:9" ht="27.6" customHeight="1">
      <c r="A61" s="110"/>
      <c r="B61" s="111"/>
      <c r="C61" s="30" t="s">
        <v>132</v>
      </c>
      <c r="D61" s="113"/>
      <c r="E61" s="115"/>
      <c r="F61" s="117"/>
      <c r="G61" s="118"/>
      <c r="H61" s="26"/>
      <c r="I61" s="26"/>
    </row>
    <row r="62" spans="1:9" ht="44.45" customHeight="1">
      <c r="A62" s="110">
        <v>24</v>
      </c>
      <c r="B62" s="111" t="str">
        <f>B60</f>
        <v xml:space="preserve">Wizja w terenie 
Projekt </v>
      </c>
      <c r="C62" s="31" t="s">
        <v>131</v>
      </c>
      <c r="D62" s="112" t="s">
        <v>9</v>
      </c>
      <c r="E62" s="114">
        <v>56</v>
      </c>
      <c r="F62" s="116"/>
      <c r="G62" s="118">
        <f>ROUND(E62*F62,2)</f>
        <v>0</v>
      </c>
      <c r="H62" s="26"/>
      <c r="I62" s="26"/>
    </row>
    <row r="63" spans="1:9" ht="18" customHeight="1">
      <c r="A63" s="110"/>
      <c r="B63" s="111"/>
      <c r="C63" s="30" t="s">
        <v>130</v>
      </c>
      <c r="D63" s="113"/>
      <c r="E63" s="115"/>
      <c r="F63" s="117"/>
      <c r="G63" s="118"/>
      <c r="H63" s="26"/>
      <c r="I63" s="26"/>
    </row>
    <row r="64" spans="1:9" ht="42" customHeight="1">
      <c r="A64" s="110">
        <v>25</v>
      </c>
      <c r="B64" s="111" t="str">
        <f>B62</f>
        <v xml:space="preserve">Wizja w terenie 
Projekt </v>
      </c>
      <c r="C64" s="29" t="s">
        <v>129</v>
      </c>
      <c r="D64" s="119" t="s">
        <v>128</v>
      </c>
      <c r="E64" s="121">
        <v>1</v>
      </c>
      <c r="F64" s="122"/>
      <c r="G64" s="118">
        <f>ROUND(E64*F64,2)</f>
        <v>0</v>
      </c>
      <c r="H64" s="26"/>
      <c r="I64" s="26"/>
    </row>
    <row r="65" spans="1:9" ht="25.15" customHeight="1" thickBot="1">
      <c r="A65" s="110"/>
      <c r="B65" s="111"/>
      <c r="C65" s="28" t="s">
        <v>127</v>
      </c>
      <c r="D65" s="120"/>
      <c r="E65" s="121"/>
      <c r="F65" s="123"/>
      <c r="G65" s="118"/>
      <c r="H65" s="26"/>
      <c r="I65" s="26"/>
    </row>
    <row r="66" spans="1:9" ht="29.45" customHeight="1" thickBot="1">
      <c r="A66" s="124" t="s">
        <v>126</v>
      </c>
      <c r="B66" s="125"/>
      <c r="C66" s="125"/>
      <c r="D66" s="125"/>
      <c r="E66" s="125"/>
      <c r="F66" s="126"/>
      <c r="G66" s="27">
        <f>SUM(G58,G60,G64,G62)</f>
        <v>0</v>
      </c>
      <c r="H66" s="26"/>
      <c r="I66" s="26"/>
    </row>
    <row r="67" spans="1:9" s="7" customFormat="1" ht="25.15" customHeight="1" thickBot="1">
      <c r="A67" s="68" t="s">
        <v>125</v>
      </c>
      <c r="B67" s="69"/>
      <c r="C67" s="69"/>
      <c r="D67" s="69"/>
      <c r="E67" s="69"/>
      <c r="F67" s="70"/>
      <c r="G67" s="25">
        <f>G66+G56+G47+G21</f>
        <v>0</v>
      </c>
    </row>
    <row r="68" spans="1:9" s="7" customFormat="1" ht="26.45" customHeight="1" thickBot="1">
      <c r="A68" s="73" t="s">
        <v>1</v>
      </c>
      <c r="B68" s="74"/>
      <c r="C68" s="74"/>
      <c r="D68" s="74"/>
      <c r="E68" s="74"/>
      <c r="F68" s="97"/>
      <c r="G68" s="24">
        <f>G67*0.23</f>
        <v>0</v>
      </c>
    </row>
    <row r="69" spans="1:9" s="7" customFormat="1" ht="31.9" customHeight="1" thickBot="1">
      <c r="A69" s="68" t="s">
        <v>201</v>
      </c>
      <c r="B69" s="69"/>
      <c r="C69" s="69"/>
      <c r="D69" s="69"/>
      <c r="E69" s="69"/>
      <c r="F69" s="70"/>
      <c r="G69" s="8">
        <f>G67*1.23</f>
        <v>0</v>
      </c>
    </row>
    <row r="70" spans="1:9" s="7" customFormat="1" ht="18" customHeight="1" thickBot="1">
      <c r="A70" s="104"/>
      <c r="B70" s="105"/>
      <c r="C70" s="105"/>
      <c r="D70" s="105"/>
      <c r="E70" s="105"/>
      <c r="F70" s="105"/>
      <c r="G70" s="106"/>
    </row>
    <row r="71" spans="1:9" s="7" customFormat="1" ht="31.9" customHeight="1">
      <c r="A71" s="107" t="s">
        <v>200</v>
      </c>
      <c r="B71" s="108"/>
      <c r="C71" s="108"/>
      <c r="D71" s="108"/>
      <c r="E71" s="108"/>
      <c r="F71" s="108"/>
      <c r="G71" s="109"/>
    </row>
    <row r="72" spans="1:9" ht="26.45" customHeight="1">
      <c r="A72" s="79" t="s">
        <v>124</v>
      </c>
      <c r="B72" s="80"/>
      <c r="C72" s="80"/>
      <c r="D72" s="80"/>
      <c r="E72" s="80"/>
      <c r="F72" s="80"/>
      <c r="G72" s="81"/>
    </row>
    <row r="73" spans="1:9" ht="37.9" customHeight="1">
      <c r="A73" s="94">
        <v>1</v>
      </c>
      <c r="B73" s="58" t="s">
        <v>123</v>
      </c>
      <c r="C73" s="13" t="s">
        <v>122</v>
      </c>
      <c r="D73" s="87" t="s">
        <v>15</v>
      </c>
      <c r="E73" s="88">
        <v>79.260000000000005</v>
      </c>
      <c r="F73" s="89"/>
      <c r="G73" s="95">
        <f>ROUND(E73*F73,2)</f>
        <v>0</v>
      </c>
    </row>
    <row r="74" spans="1:9" ht="24" customHeight="1">
      <c r="A74" s="94"/>
      <c r="B74" s="59"/>
      <c r="C74" s="12" t="s">
        <v>121</v>
      </c>
      <c r="D74" s="87"/>
      <c r="E74" s="88"/>
      <c r="F74" s="89"/>
      <c r="G74" s="96"/>
    </row>
    <row r="75" spans="1:9" ht="37.9" customHeight="1">
      <c r="A75" s="94">
        <v>2</v>
      </c>
      <c r="B75" s="58" t="str">
        <f>B73</f>
        <v xml:space="preserve">Dokumentacja techniczna  branży mostowej </v>
      </c>
      <c r="C75" s="13" t="s">
        <v>120</v>
      </c>
      <c r="D75" s="87" t="s">
        <v>15</v>
      </c>
      <c r="E75" s="88">
        <v>11.66</v>
      </c>
      <c r="F75" s="89"/>
      <c r="G75" s="95">
        <f>ROUND(E75*F75,2)</f>
        <v>0</v>
      </c>
    </row>
    <row r="76" spans="1:9" ht="22.9" customHeight="1" thickBot="1">
      <c r="A76" s="94"/>
      <c r="B76" s="59"/>
      <c r="C76" s="12" t="s">
        <v>119</v>
      </c>
      <c r="D76" s="87"/>
      <c r="E76" s="88"/>
      <c r="F76" s="89"/>
      <c r="G76" s="96"/>
    </row>
    <row r="77" spans="1:9" ht="31.15" customHeight="1" thickBot="1">
      <c r="A77" s="71" t="s">
        <v>118</v>
      </c>
      <c r="B77" s="72"/>
      <c r="C77" s="72"/>
      <c r="D77" s="72"/>
      <c r="E77" s="72"/>
      <c r="F77" s="78"/>
      <c r="G77" s="11">
        <f>G73+G75</f>
        <v>0</v>
      </c>
    </row>
    <row r="78" spans="1:9" ht="21.6" customHeight="1">
      <c r="A78" s="79" t="s">
        <v>117</v>
      </c>
      <c r="B78" s="80"/>
      <c r="C78" s="80"/>
      <c r="D78" s="80"/>
      <c r="E78" s="80"/>
      <c r="F78" s="80"/>
      <c r="G78" s="91"/>
    </row>
    <row r="79" spans="1:9" ht="36.6" customHeight="1">
      <c r="A79" s="82">
        <v>3</v>
      </c>
      <c r="B79" s="58" t="str">
        <f>B75</f>
        <v xml:space="preserve">Dokumentacja techniczna  branży mostowej </v>
      </c>
      <c r="C79" s="13" t="s">
        <v>116</v>
      </c>
      <c r="D79" s="60" t="s">
        <v>15</v>
      </c>
      <c r="E79" s="62">
        <f>144.7</f>
        <v>144.69999999999999</v>
      </c>
      <c r="F79" s="64"/>
      <c r="G79" s="66">
        <f>ROUND(E79*F79,2)</f>
        <v>0</v>
      </c>
    </row>
    <row r="80" spans="1:9" ht="37.15" customHeight="1">
      <c r="A80" s="84"/>
      <c r="B80" s="59"/>
      <c r="C80" s="12" t="s">
        <v>115</v>
      </c>
      <c r="D80" s="61"/>
      <c r="E80" s="63"/>
      <c r="F80" s="65"/>
      <c r="G80" s="67"/>
    </row>
    <row r="81" spans="1:7" ht="30">
      <c r="A81" s="82">
        <v>4</v>
      </c>
      <c r="B81" s="58" t="str">
        <f>B79</f>
        <v xml:space="preserve">Dokumentacja techniczna  branży mostowej </v>
      </c>
      <c r="C81" s="13" t="s">
        <v>114</v>
      </c>
      <c r="D81" s="60" t="s">
        <v>15</v>
      </c>
      <c r="E81" s="62">
        <v>14.47</v>
      </c>
      <c r="F81" s="64"/>
      <c r="G81" s="66">
        <f>ROUND(E81*F81,2)</f>
        <v>0</v>
      </c>
    </row>
    <row r="82" spans="1:7" ht="33" customHeight="1">
      <c r="A82" s="84"/>
      <c r="B82" s="59"/>
      <c r="C82" s="12" t="s">
        <v>113</v>
      </c>
      <c r="D82" s="61"/>
      <c r="E82" s="63"/>
      <c r="F82" s="65"/>
      <c r="G82" s="67"/>
    </row>
    <row r="83" spans="1:7" ht="36.6" customHeight="1">
      <c r="A83" s="82">
        <v>5</v>
      </c>
      <c r="B83" s="58" t="str">
        <f>B73</f>
        <v xml:space="preserve">Dokumentacja techniczna  branży mostowej </v>
      </c>
      <c r="C83" s="13" t="s">
        <v>112</v>
      </c>
      <c r="D83" s="60" t="s">
        <v>15</v>
      </c>
      <c r="E83" s="62">
        <v>86.36</v>
      </c>
      <c r="F83" s="64"/>
      <c r="G83" s="66">
        <f>ROUND(E83*F83,2)</f>
        <v>0</v>
      </c>
    </row>
    <row r="84" spans="1:7" ht="37.15" customHeight="1">
      <c r="A84" s="84"/>
      <c r="B84" s="59"/>
      <c r="C84" s="12" t="s">
        <v>111</v>
      </c>
      <c r="D84" s="61"/>
      <c r="E84" s="63"/>
      <c r="F84" s="65"/>
      <c r="G84" s="67"/>
    </row>
    <row r="85" spans="1:7" ht="36.6" customHeight="1">
      <c r="A85" s="82">
        <v>6</v>
      </c>
      <c r="B85" s="58" t="str">
        <f>B75</f>
        <v xml:space="preserve">Dokumentacja techniczna  branży mostowej </v>
      </c>
      <c r="C85" s="13" t="s">
        <v>110</v>
      </c>
      <c r="D85" s="60" t="s">
        <v>15</v>
      </c>
      <c r="E85" s="62">
        <v>12.2</v>
      </c>
      <c r="F85" s="64"/>
      <c r="G85" s="66">
        <f>ROUND(E85*F85,2)</f>
        <v>0</v>
      </c>
    </row>
    <row r="86" spans="1:7" ht="37.15" customHeight="1" thickBot="1">
      <c r="A86" s="84"/>
      <c r="B86" s="59"/>
      <c r="C86" s="12" t="s">
        <v>109</v>
      </c>
      <c r="D86" s="61"/>
      <c r="E86" s="63"/>
      <c r="F86" s="65"/>
      <c r="G86" s="67"/>
    </row>
    <row r="87" spans="1:7" ht="30" customHeight="1" thickBot="1">
      <c r="A87" s="71" t="s">
        <v>108</v>
      </c>
      <c r="B87" s="72"/>
      <c r="C87" s="72"/>
      <c r="D87" s="72"/>
      <c r="E87" s="72"/>
      <c r="F87" s="78"/>
      <c r="G87" s="11">
        <f>SUM(G79,G81,G83,G85)</f>
        <v>0</v>
      </c>
    </row>
    <row r="88" spans="1:7" s="23" customFormat="1" ht="24.6" customHeight="1">
      <c r="A88" s="79" t="s">
        <v>107</v>
      </c>
      <c r="B88" s="80"/>
      <c r="C88" s="80"/>
      <c r="D88" s="80"/>
      <c r="E88" s="80"/>
      <c r="F88" s="80"/>
      <c r="G88" s="81"/>
    </row>
    <row r="89" spans="1:7" ht="28.15" customHeight="1">
      <c r="A89" s="57">
        <v>7</v>
      </c>
      <c r="B89" s="86" t="str">
        <f>B85</f>
        <v xml:space="preserve">Dokumentacja techniczna  branży mostowej </v>
      </c>
      <c r="C89" s="13" t="s">
        <v>106</v>
      </c>
      <c r="D89" s="87" t="s">
        <v>4</v>
      </c>
      <c r="E89" s="88">
        <f>(4*9.9)+(3.165*2*4)</f>
        <v>64.92</v>
      </c>
      <c r="F89" s="89"/>
      <c r="G89" s="90">
        <f>ROUND(E89*F89,2)</f>
        <v>0</v>
      </c>
    </row>
    <row r="90" spans="1:7" ht="27.6" customHeight="1">
      <c r="A90" s="57"/>
      <c r="B90" s="86"/>
      <c r="C90" s="12" t="s">
        <v>104</v>
      </c>
      <c r="D90" s="87"/>
      <c r="E90" s="88"/>
      <c r="F90" s="89"/>
      <c r="G90" s="90"/>
    </row>
    <row r="91" spans="1:7" ht="44.45" customHeight="1">
      <c r="A91" s="57">
        <v>8</v>
      </c>
      <c r="B91" s="86" t="str">
        <f>B89</f>
        <v xml:space="preserve">Dokumentacja techniczna  branży mostowej </v>
      </c>
      <c r="C91" s="13" t="s">
        <v>105</v>
      </c>
      <c r="D91" s="87" t="s">
        <v>15</v>
      </c>
      <c r="E91" s="88">
        <v>14.2</v>
      </c>
      <c r="F91" s="89"/>
      <c r="G91" s="90">
        <f>ROUND(E91*F91,2)</f>
        <v>0</v>
      </c>
    </row>
    <row r="92" spans="1:7" ht="24" customHeight="1">
      <c r="A92" s="57"/>
      <c r="B92" s="86"/>
      <c r="C92" s="12" t="s">
        <v>104</v>
      </c>
      <c r="D92" s="87"/>
      <c r="E92" s="88"/>
      <c r="F92" s="89"/>
      <c r="G92" s="90"/>
    </row>
    <row r="93" spans="1:7" ht="47.45" customHeight="1">
      <c r="A93" s="57">
        <v>9</v>
      </c>
      <c r="B93" s="86" t="str">
        <f>B91</f>
        <v xml:space="preserve">Dokumentacja techniczna  branży mostowej </v>
      </c>
      <c r="C93" s="13" t="s">
        <v>103</v>
      </c>
      <c r="D93" s="87" t="s">
        <v>15</v>
      </c>
      <c r="E93" s="88">
        <v>12.9</v>
      </c>
      <c r="F93" s="89"/>
      <c r="G93" s="90">
        <f>ROUND(E93*F93,2)</f>
        <v>0</v>
      </c>
    </row>
    <row r="94" spans="1:7" ht="28.15" customHeight="1">
      <c r="A94" s="57"/>
      <c r="B94" s="86"/>
      <c r="C94" s="12" t="s">
        <v>102</v>
      </c>
      <c r="D94" s="87"/>
      <c r="E94" s="88"/>
      <c r="F94" s="89"/>
      <c r="G94" s="90"/>
    </row>
    <row r="95" spans="1:7" ht="53.25" customHeight="1">
      <c r="A95" s="57">
        <v>10</v>
      </c>
      <c r="B95" s="86" t="str">
        <f>B93</f>
        <v xml:space="preserve">Dokumentacja techniczna  branży mostowej </v>
      </c>
      <c r="C95" s="13" t="s">
        <v>101</v>
      </c>
      <c r="D95" s="87" t="s">
        <v>11</v>
      </c>
      <c r="E95" s="88">
        <v>7</v>
      </c>
      <c r="F95" s="89"/>
      <c r="G95" s="90">
        <f>ROUND(E95*F95,2)</f>
        <v>0</v>
      </c>
    </row>
    <row r="96" spans="1:7" ht="22.9" customHeight="1">
      <c r="A96" s="57"/>
      <c r="B96" s="86"/>
      <c r="C96" s="12" t="s">
        <v>100</v>
      </c>
      <c r="D96" s="87"/>
      <c r="E96" s="88"/>
      <c r="F96" s="89"/>
      <c r="G96" s="90"/>
    </row>
    <row r="97" spans="1:7" ht="97.9" customHeight="1">
      <c r="A97" s="57">
        <v>11</v>
      </c>
      <c r="B97" s="86" t="str">
        <f>B95</f>
        <v xml:space="preserve">Dokumentacja techniczna  branży mostowej </v>
      </c>
      <c r="C97" s="13" t="s">
        <v>99</v>
      </c>
      <c r="D97" s="87" t="s">
        <v>88</v>
      </c>
      <c r="E97" s="93">
        <v>2.1926000000000001</v>
      </c>
      <c r="F97" s="89"/>
      <c r="G97" s="90">
        <f>ROUND(E97*F97,2)</f>
        <v>0</v>
      </c>
    </row>
    <row r="98" spans="1:7" ht="24" customHeight="1">
      <c r="A98" s="57"/>
      <c r="B98" s="86"/>
      <c r="C98" s="12" t="s">
        <v>98</v>
      </c>
      <c r="D98" s="87"/>
      <c r="E98" s="93"/>
      <c r="F98" s="89"/>
      <c r="G98" s="90"/>
    </row>
    <row r="99" spans="1:7" ht="87.6" customHeight="1">
      <c r="A99" s="57">
        <v>12</v>
      </c>
      <c r="B99" s="86" t="str">
        <f>B97</f>
        <v xml:space="preserve">Dokumentacja techniczna  branży mostowej </v>
      </c>
      <c r="C99" s="13" t="s">
        <v>97</v>
      </c>
      <c r="D99" s="87" t="s">
        <v>88</v>
      </c>
      <c r="E99" s="93">
        <v>0.89800000000000002</v>
      </c>
      <c r="F99" s="89"/>
      <c r="G99" s="90">
        <f>ROUND(E99*F99,2)</f>
        <v>0</v>
      </c>
    </row>
    <row r="100" spans="1:7" ht="26.45" customHeight="1">
      <c r="A100" s="57"/>
      <c r="B100" s="86"/>
      <c r="C100" s="12" t="s">
        <v>96</v>
      </c>
      <c r="D100" s="87"/>
      <c r="E100" s="93"/>
      <c r="F100" s="89"/>
      <c r="G100" s="90"/>
    </row>
    <row r="101" spans="1:7" ht="75.599999999999994" customHeight="1">
      <c r="A101" s="57">
        <v>13</v>
      </c>
      <c r="B101" s="86" t="str">
        <f>B99</f>
        <v xml:space="preserve">Dokumentacja techniczna  branży mostowej </v>
      </c>
      <c r="C101" s="13" t="s">
        <v>95</v>
      </c>
      <c r="D101" s="87" t="s">
        <v>88</v>
      </c>
      <c r="E101" s="93">
        <v>1.2049000000000001</v>
      </c>
      <c r="F101" s="89"/>
      <c r="G101" s="90">
        <f>ROUND(E101*F101,2)</f>
        <v>0</v>
      </c>
    </row>
    <row r="102" spans="1:7" ht="28.15" customHeight="1">
      <c r="A102" s="57"/>
      <c r="B102" s="86"/>
      <c r="C102" s="12" t="s">
        <v>94</v>
      </c>
      <c r="D102" s="87"/>
      <c r="E102" s="93"/>
      <c r="F102" s="89"/>
      <c r="G102" s="90"/>
    </row>
    <row r="103" spans="1:7" ht="72" customHeight="1">
      <c r="A103" s="57">
        <v>14</v>
      </c>
      <c r="B103" s="86" t="str">
        <f>B101</f>
        <v xml:space="preserve">Dokumentacja techniczna  branży mostowej </v>
      </c>
      <c r="C103" s="13" t="s">
        <v>93</v>
      </c>
      <c r="D103" s="87" t="s">
        <v>88</v>
      </c>
      <c r="E103" s="93">
        <f xml:space="preserve"> ( 1867+529.4)/1000</f>
        <v>2.3964000000000003</v>
      </c>
      <c r="F103" s="89"/>
      <c r="G103" s="90">
        <f>ROUND(E103*F103,2)</f>
        <v>0</v>
      </c>
    </row>
    <row r="104" spans="1:7" ht="28.15" customHeight="1">
      <c r="A104" s="57"/>
      <c r="B104" s="86"/>
      <c r="C104" s="12" t="s">
        <v>92</v>
      </c>
      <c r="D104" s="87"/>
      <c r="E104" s="93"/>
      <c r="F104" s="89"/>
      <c r="G104" s="90"/>
    </row>
    <row r="105" spans="1:7" ht="80.25" customHeight="1">
      <c r="A105" s="57">
        <v>15</v>
      </c>
      <c r="B105" s="86" t="str">
        <f>B103</f>
        <v xml:space="preserve">Dokumentacja techniczna  branży mostowej </v>
      </c>
      <c r="C105" s="13" t="s">
        <v>91</v>
      </c>
      <c r="D105" s="87" t="s">
        <v>88</v>
      </c>
      <c r="E105" s="93">
        <v>0.96850000000000003</v>
      </c>
      <c r="F105" s="89"/>
      <c r="G105" s="90">
        <f>ROUND(E105*F105,2)</f>
        <v>0</v>
      </c>
    </row>
    <row r="106" spans="1:7" ht="19.899999999999999" customHeight="1">
      <c r="A106" s="57"/>
      <c r="B106" s="86"/>
      <c r="C106" s="12" t="s">
        <v>90</v>
      </c>
      <c r="D106" s="87"/>
      <c r="E106" s="93"/>
      <c r="F106" s="89"/>
      <c r="G106" s="90"/>
    </row>
    <row r="107" spans="1:7" ht="45" customHeight="1">
      <c r="A107" s="57">
        <v>15</v>
      </c>
      <c r="B107" s="86" t="str">
        <f>B105</f>
        <v xml:space="preserve">Dokumentacja techniczna  branży mostowej </v>
      </c>
      <c r="C107" s="13" t="s">
        <v>89</v>
      </c>
      <c r="D107" s="87" t="s">
        <v>88</v>
      </c>
      <c r="E107" s="93">
        <v>0.15620000000000001</v>
      </c>
      <c r="F107" s="89"/>
      <c r="G107" s="90">
        <f>ROUND(E107*F107,2)</f>
        <v>0</v>
      </c>
    </row>
    <row r="108" spans="1:7" ht="28.15" customHeight="1">
      <c r="A108" s="57"/>
      <c r="B108" s="86"/>
      <c r="C108" s="12" t="s">
        <v>87</v>
      </c>
      <c r="D108" s="87"/>
      <c r="E108" s="93"/>
      <c r="F108" s="89"/>
      <c r="G108" s="90"/>
    </row>
    <row r="109" spans="1:7" ht="36" customHeight="1">
      <c r="A109" s="57">
        <v>16</v>
      </c>
      <c r="B109" s="86" t="str">
        <f>B107</f>
        <v xml:space="preserve">Dokumentacja techniczna  branży mostowej </v>
      </c>
      <c r="C109" s="13" t="s">
        <v>86</v>
      </c>
      <c r="D109" s="87" t="s">
        <v>85</v>
      </c>
      <c r="E109" s="92">
        <v>112</v>
      </c>
      <c r="F109" s="89"/>
      <c r="G109" s="90">
        <f>ROUND(E109*F109,2)</f>
        <v>0</v>
      </c>
    </row>
    <row r="110" spans="1:7" ht="28.15" customHeight="1">
      <c r="A110" s="57"/>
      <c r="B110" s="86"/>
      <c r="C110" s="12" t="s">
        <v>84</v>
      </c>
      <c r="D110" s="87"/>
      <c r="E110" s="92"/>
      <c r="F110" s="89"/>
      <c r="G110" s="90"/>
    </row>
    <row r="111" spans="1:7" ht="40.9" customHeight="1">
      <c r="A111" s="57">
        <v>17</v>
      </c>
      <c r="B111" s="86" t="str">
        <f>B109</f>
        <v xml:space="preserve">Dokumentacja techniczna  branży mostowej </v>
      </c>
      <c r="C111" s="13" t="s">
        <v>83</v>
      </c>
      <c r="D111" s="87" t="s">
        <v>15</v>
      </c>
      <c r="E111" s="92">
        <v>51.7</v>
      </c>
      <c r="F111" s="89"/>
      <c r="G111" s="90">
        <f>ROUND(E111*F111,2)</f>
        <v>0</v>
      </c>
    </row>
    <row r="112" spans="1:7" ht="24.6" customHeight="1">
      <c r="A112" s="57"/>
      <c r="B112" s="86"/>
      <c r="C112" s="12" t="s">
        <v>82</v>
      </c>
      <c r="D112" s="87"/>
      <c r="E112" s="92"/>
      <c r="F112" s="89"/>
      <c r="G112" s="90"/>
    </row>
    <row r="113" spans="1:7" ht="27.6" customHeight="1">
      <c r="A113" s="57">
        <v>18</v>
      </c>
      <c r="B113" s="86" t="str">
        <f>B111</f>
        <v xml:space="preserve">Dokumentacja techniczna  branży mostowej </v>
      </c>
      <c r="C113" s="13" t="s">
        <v>81</v>
      </c>
      <c r="D113" s="87" t="s">
        <v>4</v>
      </c>
      <c r="E113" s="92">
        <v>4.0999999999999996</v>
      </c>
      <c r="F113" s="89"/>
      <c r="G113" s="90">
        <f>ROUND(E113*F113,2)</f>
        <v>0</v>
      </c>
    </row>
    <row r="114" spans="1:7" ht="22.9" customHeight="1">
      <c r="A114" s="57"/>
      <c r="B114" s="86"/>
      <c r="C114" s="12" t="s">
        <v>80</v>
      </c>
      <c r="D114" s="87"/>
      <c r="E114" s="92"/>
      <c r="F114" s="89"/>
      <c r="G114" s="90"/>
    </row>
    <row r="115" spans="1:7" ht="46.9" customHeight="1">
      <c r="A115" s="57">
        <v>19</v>
      </c>
      <c r="B115" s="86" t="str">
        <f>B113</f>
        <v xml:space="preserve">Dokumentacja techniczna  branży mostowej </v>
      </c>
      <c r="C115" s="13" t="s">
        <v>79</v>
      </c>
      <c r="D115" s="87" t="s">
        <v>4</v>
      </c>
      <c r="E115" s="92">
        <v>45.56</v>
      </c>
      <c r="F115" s="89"/>
      <c r="G115" s="90">
        <f>ROUND(E115*F115,2)</f>
        <v>0</v>
      </c>
    </row>
    <row r="116" spans="1:7" ht="24" customHeight="1">
      <c r="A116" s="57"/>
      <c r="B116" s="86"/>
      <c r="C116" s="12" t="s">
        <v>78</v>
      </c>
      <c r="D116" s="87"/>
      <c r="E116" s="92"/>
      <c r="F116" s="89"/>
      <c r="G116" s="90"/>
    </row>
    <row r="117" spans="1:7" ht="44.45" customHeight="1">
      <c r="A117" s="57">
        <v>20</v>
      </c>
      <c r="B117" s="86" t="str">
        <f>B115</f>
        <v xml:space="preserve">Dokumentacja techniczna  branży mostowej </v>
      </c>
      <c r="C117" s="13" t="s">
        <v>77</v>
      </c>
      <c r="D117" s="87" t="s">
        <v>4</v>
      </c>
      <c r="E117" s="92">
        <v>110.4</v>
      </c>
      <c r="F117" s="89"/>
      <c r="G117" s="90">
        <f>ROUND(E117*F117,2)</f>
        <v>0</v>
      </c>
    </row>
    <row r="118" spans="1:7" ht="22.15" customHeight="1">
      <c r="A118" s="57"/>
      <c r="B118" s="86"/>
      <c r="C118" s="12" t="s">
        <v>76</v>
      </c>
      <c r="D118" s="87"/>
      <c r="E118" s="92"/>
      <c r="F118" s="89"/>
      <c r="G118" s="90"/>
    </row>
    <row r="119" spans="1:7" ht="38.450000000000003" customHeight="1">
      <c r="A119" s="57">
        <v>21</v>
      </c>
      <c r="B119" s="86" t="str">
        <f>B117</f>
        <v xml:space="preserve">Dokumentacja techniczna  branży mostowej </v>
      </c>
      <c r="C119" s="13" t="s">
        <v>75</v>
      </c>
      <c r="D119" s="87" t="s">
        <v>4</v>
      </c>
      <c r="E119" s="92">
        <v>33.090000000000003</v>
      </c>
      <c r="F119" s="89"/>
      <c r="G119" s="90">
        <f>ROUND(E119*F119,2)</f>
        <v>0</v>
      </c>
    </row>
    <row r="120" spans="1:7" ht="28.15" customHeight="1">
      <c r="A120" s="57"/>
      <c r="B120" s="86"/>
      <c r="C120" s="12" t="s">
        <v>74</v>
      </c>
      <c r="D120" s="87"/>
      <c r="E120" s="92"/>
      <c r="F120" s="89"/>
      <c r="G120" s="90"/>
    </row>
    <row r="121" spans="1:7" ht="40.9" customHeight="1">
      <c r="A121" s="57">
        <v>22</v>
      </c>
      <c r="B121" s="86" t="str">
        <f>B119</f>
        <v xml:space="preserve">Dokumentacja techniczna  branży mostowej </v>
      </c>
      <c r="C121" s="13" t="s">
        <v>73</v>
      </c>
      <c r="D121" s="87" t="s">
        <v>4</v>
      </c>
      <c r="E121" s="92">
        <v>0.94</v>
      </c>
      <c r="F121" s="89"/>
      <c r="G121" s="90">
        <f>ROUND(E121*F121,2)</f>
        <v>0</v>
      </c>
    </row>
    <row r="122" spans="1:7" ht="28.15" customHeight="1">
      <c r="A122" s="57"/>
      <c r="B122" s="86"/>
      <c r="C122" s="12" t="s">
        <v>72</v>
      </c>
      <c r="D122" s="87"/>
      <c r="E122" s="92"/>
      <c r="F122" s="89"/>
      <c r="G122" s="90"/>
    </row>
    <row r="123" spans="1:7" ht="31.15" customHeight="1">
      <c r="A123" s="57">
        <v>23</v>
      </c>
      <c r="B123" s="86" t="str">
        <f>B121</f>
        <v xml:space="preserve">Dokumentacja techniczna  branży mostowej </v>
      </c>
      <c r="C123" s="13" t="s">
        <v>71</v>
      </c>
      <c r="D123" s="87" t="s">
        <v>4</v>
      </c>
      <c r="E123" s="92">
        <v>2.2999999999999998</v>
      </c>
      <c r="F123" s="89"/>
      <c r="G123" s="90">
        <f>ROUND(E123*F123,2)</f>
        <v>0</v>
      </c>
    </row>
    <row r="124" spans="1:7" ht="24" customHeight="1">
      <c r="A124" s="57"/>
      <c r="B124" s="86"/>
      <c r="C124" s="12" t="s">
        <v>70</v>
      </c>
      <c r="D124" s="87"/>
      <c r="E124" s="92"/>
      <c r="F124" s="89"/>
      <c r="G124" s="90"/>
    </row>
    <row r="125" spans="1:7" ht="37.9" customHeight="1">
      <c r="A125" s="57">
        <v>24</v>
      </c>
      <c r="B125" s="86" t="str">
        <f>B123</f>
        <v xml:space="preserve">Dokumentacja techniczna  branży mostowej </v>
      </c>
      <c r="C125" s="13" t="s">
        <v>69</v>
      </c>
      <c r="D125" s="87" t="s">
        <v>68</v>
      </c>
      <c r="E125" s="92">
        <v>1</v>
      </c>
      <c r="F125" s="89"/>
      <c r="G125" s="90">
        <f>ROUND(E125*F125,2)</f>
        <v>0</v>
      </c>
    </row>
    <row r="126" spans="1:7" ht="24" customHeight="1" thickBot="1">
      <c r="A126" s="57"/>
      <c r="B126" s="86"/>
      <c r="C126" s="12" t="s">
        <v>67</v>
      </c>
      <c r="D126" s="87"/>
      <c r="E126" s="92"/>
      <c r="F126" s="89"/>
      <c r="G126" s="90"/>
    </row>
    <row r="127" spans="1:7" ht="28.15" customHeight="1" thickBot="1">
      <c r="A127" s="71" t="s">
        <v>66</v>
      </c>
      <c r="B127" s="72"/>
      <c r="C127" s="72"/>
      <c r="D127" s="72"/>
      <c r="E127" s="72"/>
      <c r="F127" s="78"/>
      <c r="G127" s="11">
        <f>SUM(G89,G91,,G93,G95,G97,G99,G101,G103,G105,G107,G109,G111,G113,G115,G117,G119,G121,G123,G125)</f>
        <v>0</v>
      </c>
    </row>
    <row r="128" spans="1:7" ht="27.6" customHeight="1">
      <c r="A128" s="79" t="s">
        <v>65</v>
      </c>
      <c r="B128" s="80"/>
      <c r="C128" s="80"/>
      <c r="D128" s="80"/>
      <c r="E128" s="80"/>
      <c r="F128" s="80"/>
      <c r="G128" s="91"/>
    </row>
    <row r="129" spans="1:7" s="23" customFormat="1" ht="59.45" customHeight="1">
      <c r="A129" s="82">
        <v>25</v>
      </c>
      <c r="B129" s="58" t="str">
        <f>B121</f>
        <v xml:space="preserve">Dokumentacja techniczna  branży mostowej </v>
      </c>
      <c r="C129" s="12" t="s">
        <v>64</v>
      </c>
      <c r="D129" s="60" t="s">
        <v>4</v>
      </c>
      <c r="E129" s="62">
        <v>183.88</v>
      </c>
      <c r="F129" s="64"/>
      <c r="G129" s="66">
        <f>ROUND(E129*F129,2)</f>
        <v>0</v>
      </c>
    </row>
    <row r="130" spans="1:7" s="23" customFormat="1" ht="22.9" customHeight="1">
      <c r="A130" s="84"/>
      <c r="B130" s="59"/>
      <c r="C130" s="12" t="s">
        <v>63</v>
      </c>
      <c r="D130" s="61"/>
      <c r="E130" s="63"/>
      <c r="F130" s="65"/>
      <c r="G130" s="67"/>
    </row>
    <row r="131" spans="1:7" s="23" customFormat="1" ht="60" customHeight="1">
      <c r="A131" s="82">
        <v>26</v>
      </c>
      <c r="B131" s="58" t="str">
        <f>B123</f>
        <v xml:space="preserve">Dokumentacja techniczna  branży mostowej </v>
      </c>
      <c r="C131" s="12" t="s">
        <v>62</v>
      </c>
      <c r="D131" s="60" t="s">
        <v>4</v>
      </c>
      <c r="E131" s="62">
        <v>10.45</v>
      </c>
      <c r="F131" s="64"/>
      <c r="G131" s="66">
        <f>ROUND(E131*F131,2)</f>
        <v>0</v>
      </c>
    </row>
    <row r="132" spans="1:7" s="23" customFormat="1" ht="24.6" customHeight="1">
      <c r="A132" s="84"/>
      <c r="B132" s="59"/>
      <c r="C132" s="12" t="s">
        <v>61</v>
      </c>
      <c r="D132" s="61"/>
      <c r="E132" s="63"/>
      <c r="F132" s="65"/>
      <c r="G132" s="67"/>
    </row>
    <row r="133" spans="1:7" s="23" customFormat="1" ht="60.75" customHeight="1">
      <c r="A133" s="82">
        <v>27</v>
      </c>
      <c r="B133" s="58" t="str">
        <f>B131</f>
        <v xml:space="preserve">Dokumentacja techniczna  branży mostowej </v>
      </c>
      <c r="C133" s="12" t="s">
        <v>60</v>
      </c>
      <c r="D133" s="60" t="s">
        <v>4</v>
      </c>
      <c r="E133" s="62">
        <v>39</v>
      </c>
      <c r="F133" s="64"/>
      <c r="G133" s="66">
        <f>ROUND(E133*F133,2)</f>
        <v>0</v>
      </c>
    </row>
    <row r="134" spans="1:7" s="23" customFormat="1" ht="21" customHeight="1">
      <c r="A134" s="84"/>
      <c r="B134" s="59"/>
      <c r="C134" s="12" t="s">
        <v>37</v>
      </c>
      <c r="D134" s="61"/>
      <c r="E134" s="63"/>
      <c r="F134" s="65"/>
      <c r="G134" s="67"/>
    </row>
    <row r="135" spans="1:7" s="23" customFormat="1" ht="61.9" customHeight="1">
      <c r="A135" s="82">
        <v>28</v>
      </c>
      <c r="B135" s="58" t="str">
        <f>B133</f>
        <v xml:space="preserve">Dokumentacja techniczna  branży mostowej </v>
      </c>
      <c r="C135" s="12" t="s">
        <v>59</v>
      </c>
      <c r="D135" s="60" t="s">
        <v>4</v>
      </c>
      <c r="E135" s="62">
        <v>12</v>
      </c>
      <c r="F135" s="64"/>
      <c r="G135" s="66">
        <f>ROUND(E135*F135,2)</f>
        <v>0</v>
      </c>
    </row>
    <row r="136" spans="1:7" s="23" customFormat="1" ht="24.6" customHeight="1">
      <c r="A136" s="84"/>
      <c r="B136" s="59"/>
      <c r="C136" s="12" t="s">
        <v>58</v>
      </c>
      <c r="D136" s="61"/>
      <c r="E136" s="63"/>
      <c r="F136" s="65"/>
      <c r="G136" s="67"/>
    </row>
    <row r="137" spans="1:7" s="23" customFormat="1" ht="36.75" customHeight="1">
      <c r="A137" s="82">
        <v>29</v>
      </c>
      <c r="B137" s="58" t="str">
        <f>B135</f>
        <v xml:space="preserve">Dokumentacja techniczna  branży mostowej </v>
      </c>
      <c r="C137" s="12" t="s">
        <v>57</v>
      </c>
      <c r="D137" s="60" t="s">
        <v>4</v>
      </c>
      <c r="E137" s="62">
        <v>194.33</v>
      </c>
      <c r="F137" s="64"/>
      <c r="G137" s="66">
        <f>ROUND(E137*F137,2)</f>
        <v>0</v>
      </c>
    </row>
    <row r="138" spans="1:7" s="23" customFormat="1" ht="21.6" customHeight="1">
      <c r="A138" s="84"/>
      <c r="B138" s="59"/>
      <c r="C138" s="12" t="s">
        <v>56</v>
      </c>
      <c r="D138" s="61"/>
      <c r="E138" s="63"/>
      <c r="F138" s="65"/>
      <c r="G138" s="67"/>
    </row>
    <row r="139" spans="1:7" s="23" customFormat="1" ht="54.75" customHeight="1">
      <c r="A139" s="82">
        <v>30</v>
      </c>
      <c r="B139" s="58" t="str">
        <f>B137</f>
        <v xml:space="preserve">Dokumentacja techniczna  branży mostowej </v>
      </c>
      <c r="C139" s="12" t="s">
        <v>55</v>
      </c>
      <c r="D139" s="60" t="s">
        <v>13</v>
      </c>
      <c r="E139" s="62">
        <v>229</v>
      </c>
      <c r="F139" s="64"/>
      <c r="G139" s="66">
        <f>ROUND(E139*F139,2)</f>
        <v>0</v>
      </c>
    </row>
    <row r="140" spans="1:7" s="23" customFormat="1" ht="21.6" customHeight="1">
      <c r="A140" s="84"/>
      <c r="B140" s="59"/>
      <c r="C140" s="12" t="s">
        <v>54</v>
      </c>
      <c r="D140" s="61"/>
      <c r="E140" s="63"/>
      <c r="F140" s="65"/>
      <c r="G140" s="67"/>
    </row>
    <row r="141" spans="1:7" s="23" customFormat="1" ht="39" customHeight="1">
      <c r="A141" s="82">
        <v>31</v>
      </c>
      <c r="B141" s="58" t="str">
        <f>B137</f>
        <v xml:space="preserve">Dokumentacja techniczna  branży mostowej </v>
      </c>
      <c r="C141" s="12" t="s">
        <v>53</v>
      </c>
      <c r="D141" s="60" t="s">
        <v>13</v>
      </c>
      <c r="E141" s="62">
        <v>51</v>
      </c>
      <c r="F141" s="64"/>
      <c r="G141" s="66">
        <f>ROUND(E141*F141,2)</f>
        <v>0</v>
      </c>
    </row>
    <row r="142" spans="1:7" s="23" customFormat="1" ht="24" customHeight="1" thickBot="1">
      <c r="A142" s="84"/>
      <c r="B142" s="59"/>
      <c r="C142" s="12" t="s">
        <v>52</v>
      </c>
      <c r="D142" s="61"/>
      <c r="E142" s="63"/>
      <c r="F142" s="65"/>
      <c r="G142" s="67"/>
    </row>
    <row r="143" spans="1:7" ht="37.5" customHeight="1" thickBot="1">
      <c r="A143" s="71" t="s">
        <v>51</v>
      </c>
      <c r="B143" s="72"/>
      <c r="C143" s="72"/>
      <c r="D143" s="72"/>
      <c r="E143" s="72"/>
      <c r="F143" s="78"/>
      <c r="G143" s="11">
        <f>SUM(G129,G131,G133,G135,G137,G141,G139)</f>
        <v>0</v>
      </c>
    </row>
    <row r="144" spans="1:7" ht="29.25" customHeight="1">
      <c r="A144" s="79" t="s">
        <v>50</v>
      </c>
      <c r="B144" s="80"/>
      <c r="C144" s="80"/>
      <c r="D144" s="80"/>
      <c r="E144" s="80"/>
      <c r="F144" s="80"/>
      <c r="G144" s="81"/>
    </row>
    <row r="145" spans="1:7" ht="29.45" customHeight="1">
      <c r="A145" s="82">
        <v>32</v>
      </c>
      <c r="B145" s="58" t="str">
        <f>B141</f>
        <v xml:space="preserve">Dokumentacja techniczna  branży mostowej </v>
      </c>
      <c r="C145" s="12" t="s">
        <v>49</v>
      </c>
      <c r="D145" s="60" t="s">
        <v>11</v>
      </c>
      <c r="E145" s="62">
        <v>30</v>
      </c>
      <c r="F145" s="64"/>
      <c r="G145" s="66">
        <f>ROUND(E145*F145,2)</f>
        <v>0</v>
      </c>
    </row>
    <row r="146" spans="1:7" ht="19.149999999999999" customHeight="1">
      <c r="A146" s="84"/>
      <c r="B146" s="59"/>
      <c r="C146" s="12" t="s">
        <v>48</v>
      </c>
      <c r="D146" s="61"/>
      <c r="E146" s="63"/>
      <c r="F146" s="65"/>
      <c r="G146" s="67"/>
    </row>
    <row r="147" spans="1:7" ht="29.45" customHeight="1">
      <c r="A147" s="82">
        <v>33</v>
      </c>
      <c r="B147" s="58" t="str">
        <f>B145</f>
        <v xml:space="preserve">Dokumentacja techniczna  branży mostowej </v>
      </c>
      <c r="C147" s="12" t="s">
        <v>47</v>
      </c>
      <c r="D147" s="60" t="s">
        <v>15</v>
      </c>
      <c r="E147" s="62">
        <v>2.76</v>
      </c>
      <c r="F147" s="64"/>
      <c r="G147" s="66">
        <f>ROUND(E147*F147,2)</f>
        <v>0</v>
      </c>
    </row>
    <row r="148" spans="1:7" ht="20.45" customHeight="1">
      <c r="A148" s="84"/>
      <c r="B148" s="59"/>
      <c r="C148" s="12" t="s">
        <v>46</v>
      </c>
      <c r="D148" s="61"/>
      <c r="E148" s="63"/>
      <c r="F148" s="65"/>
      <c r="G148" s="67"/>
    </row>
    <row r="149" spans="1:7" s="23" customFormat="1" ht="27" customHeight="1">
      <c r="A149" s="82">
        <v>34</v>
      </c>
      <c r="B149" s="58" t="str">
        <f>B147</f>
        <v xml:space="preserve">Dokumentacja techniczna  branży mostowej </v>
      </c>
      <c r="C149" s="12" t="s">
        <v>45</v>
      </c>
      <c r="D149" s="60" t="s">
        <v>11</v>
      </c>
      <c r="E149" s="62">
        <v>30</v>
      </c>
      <c r="F149" s="64"/>
      <c r="G149" s="66">
        <f>ROUND(E149*F149,2)</f>
        <v>0</v>
      </c>
    </row>
    <row r="150" spans="1:7" s="23" customFormat="1" ht="22.15" customHeight="1">
      <c r="A150" s="84"/>
      <c r="B150" s="59"/>
      <c r="C150" s="12" t="s">
        <v>44</v>
      </c>
      <c r="D150" s="61"/>
      <c r="E150" s="63"/>
      <c r="F150" s="65"/>
      <c r="G150" s="67"/>
    </row>
    <row r="151" spans="1:7" s="23" customFormat="1" ht="30.6" customHeight="1">
      <c r="A151" s="82">
        <v>35</v>
      </c>
      <c r="B151" s="58" t="str">
        <f>B149</f>
        <v xml:space="preserve">Dokumentacja techniczna  branży mostowej </v>
      </c>
      <c r="C151" s="12" t="s">
        <v>43</v>
      </c>
      <c r="D151" s="60" t="s">
        <v>11</v>
      </c>
      <c r="E151" s="62">
        <v>19.72</v>
      </c>
      <c r="F151" s="64"/>
      <c r="G151" s="66">
        <f>ROUND(E151*F151,2)</f>
        <v>0</v>
      </c>
    </row>
    <row r="152" spans="1:7" s="23" customFormat="1" ht="26.45" customHeight="1" thickBot="1">
      <c r="A152" s="84"/>
      <c r="B152" s="59"/>
      <c r="C152" s="12" t="s">
        <v>42</v>
      </c>
      <c r="D152" s="61"/>
      <c r="E152" s="63"/>
      <c r="F152" s="65"/>
      <c r="G152" s="67"/>
    </row>
    <row r="153" spans="1:7" ht="28.15" customHeight="1" thickBot="1">
      <c r="A153" s="71" t="s">
        <v>41</v>
      </c>
      <c r="B153" s="72"/>
      <c r="C153" s="72"/>
      <c r="D153" s="72"/>
      <c r="E153" s="72"/>
      <c r="F153" s="78"/>
      <c r="G153" s="11">
        <f>SUM(G145,G147,G149,G151)</f>
        <v>0</v>
      </c>
    </row>
    <row r="154" spans="1:7" ht="25.15" customHeight="1">
      <c r="A154" s="79" t="s">
        <v>40</v>
      </c>
      <c r="B154" s="80"/>
      <c r="C154" s="80"/>
      <c r="D154" s="80"/>
      <c r="E154" s="80"/>
      <c r="F154" s="80"/>
      <c r="G154" s="81"/>
    </row>
    <row r="155" spans="1:7" ht="35.450000000000003" customHeight="1">
      <c r="A155" s="82">
        <v>36</v>
      </c>
      <c r="B155" s="58" t="str">
        <f>B151</f>
        <v xml:space="preserve">Dokumentacja techniczna  branży mostowej </v>
      </c>
      <c r="C155" s="12" t="s">
        <v>39</v>
      </c>
      <c r="D155" s="60" t="s">
        <v>4</v>
      </c>
      <c r="E155" s="62">
        <v>39</v>
      </c>
      <c r="F155" s="64"/>
      <c r="G155" s="66">
        <f>ROUND(E155*F155,2)</f>
        <v>0</v>
      </c>
    </row>
    <row r="156" spans="1:7" ht="27" customHeight="1">
      <c r="A156" s="84"/>
      <c r="B156" s="59"/>
      <c r="C156" s="12" t="s">
        <v>37</v>
      </c>
      <c r="D156" s="61"/>
      <c r="E156" s="63"/>
      <c r="F156" s="65"/>
      <c r="G156" s="67"/>
    </row>
    <row r="157" spans="1:7" ht="43.9" customHeight="1">
      <c r="A157" s="82">
        <v>37</v>
      </c>
      <c r="B157" s="58" t="str">
        <f>B155</f>
        <v xml:space="preserve">Dokumentacja techniczna  branży mostowej </v>
      </c>
      <c r="C157" s="12" t="s">
        <v>38</v>
      </c>
      <c r="D157" s="60" t="s">
        <v>4</v>
      </c>
      <c r="E157" s="62">
        <v>39</v>
      </c>
      <c r="F157" s="64"/>
      <c r="G157" s="66">
        <f>ROUND(E157*F157,2)</f>
        <v>0</v>
      </c>
    </row>
    <row r="158" spans="1:7" ht="23.45" customHeight="1" thickBot="1">
      <c r="A158" s="84"/>
      <c r="B158" s="59"/>
      <c r="C158" s="12" t="s">
        <v>37</v>
      </c>
      <c r="D158" s="61"/>
      <c r="E158" s="63"/>
      <c r="F158" s="65"/>
      <c r="G158" s="67"/>
    </row>
    <row r="159" spans="1:7" ht="28.15" customHeight="1" thickBot="1">
      <c r="A159" s="71" t="s">
        <v>36</v>
      </c>
      <c r="B159" s="72"/>
      <c r="C159" s="72"/>
      <c r="D159" s="72"/>
      <c r="E159" s="72"/>
      <c r="F159" s="78"/>
      <c r="G159" s="11">
        <f>SUM(G155,G157)</f>
        <v>0</v>
      </c>
    </row>
    <row r="160" spans="1:7" ht="29.45" customHeight="1">
      <c r="A160" s="79" t="s">
        <v>35</v>
      </c>
      <c r="B160" s="80"/>
      <c r="C160" s="80"/>
      <c r="D160" s="80"/>
      <c r="E160" s="80"/>
      <c r="F160" s="80"/>
      <c r="G160" s="81"/>
    </row>
    <row r="161" spans="1:7" ht="43.15" customHeight="1">
      <c r="A161" s="82">
        <v>38</v>
      </c>
      <c r="B161" s="58" t="str">
        <f>B157</f>
        <v xml:space="preserve">Dokumentacja techniczna  branży mostowej </v>
      </c>
      <c r="C161" s="13" t="s">
        <v>34</v>
      </c>
      <c r="D161" s="60" t="s">
        <v>15</v>
      </c>
      <c r="E161" s="62">
        <v>9.08</v>
      </c>
      <c r="F161" s="64"/>
      <c r="G161" s="66">
        <f>ROUND(E161*F161,2)</f>
        <v>0</v>
      </c>
    </row>
    <row r="162" spans="1:7" ht="33" customHeight="1">
      <c r="A162" s="84"/>
      <c r="B162" s="59"/>
      <c r="C162" s="12" t="s">
        <v>33</v>
      </c>
      <c r="D162" s="61"/>
      <c r="E162" s="63"/>
      <c r="F162" s="65"/>
      <c r="G162" s="67"/>
    </row>
    <row r="163" spans="1:7" ht="24.6" customHeight="1">
      <c r="A163" s="82">
        <v>39</v>
      </c>
      <c r="B163" s="58" t="str">
        <f>B161</f>
        <v xml:space="preserve">Dokumentacja techniczna  branży mostowej </v>
      </c>
      <c r="C163" s="13" t="s">
        <v>32</v>
      </c>
      <c r="D163" s="60" t="s">
        <v>11</v>
      </c>
      <c r="E163" s="62">
        <v>54</v>
      </c>
      <c r="F163" s="64"/>
      <c r="G163" s="66">
        <f>ROUND(E163*F163,2)</f>
        <v>0</v>
      </c>
    </row>
    <row r="164" spans="1:7" ht="33" customHeight="1">
      <c r="A164" s="84"/>
      <c r="B164" s="59"/>
      <c r="C164" s="12" t="s">
        <v>31</v>
      </c>
      <c r="D164" s="61"/>
      <c r="E164" s="63"/>
      <c r="F164" s="65"/>
      <c r="G164" s="67"/>
    </row>
    <row r="165" spans="1:7" ht="29.45" customHeight="1">
      <c r="A165" s="82">
        <v>40</v>
      </c>
      <c r="B165" s="58" t="str">
        <f>B163</f>
        <v xml:space="preserve">Dokumentacja techniczna  branży mostowej </v>
      </c>
      <c r="C165" s="13" t="s">
        <v>30</v>
      </c>
      <c r="D165" s="60" t="s">
        <v>15</v>
      </c>
      <c r="E165" s="62">
        <v>9.6</v>
      </c>
      <c r="F165" s="64"/>
      <c r="G165" s="66">
        <f>ROUND(E165*F165,2)</f>
        <v>0</v>
      </c>
    </row>
    <row r="166" spans="1:7" ht="33" customHeight="1">
      <c r="A166" s="84"/>
      <c r="B166" s="59"/>
      <c r="C166" s="12" t="s">
        <v>29</v>
      </c>
      <c r="D166" s="61"/>
      <c r="E166" s="63"/>
      <c r="F166" s="65"/>
      <c r="G166" s="67"/>
    </row>
    <row r="167" spans="1:7" ht="43.15" customHeight="1">
      <c r="A167" s="82">
        <v>41</v>
      </c>
      <c r="B167" s="58" t="str">
        <f>B165</f>
        <v xml:space="preserve">Dokumentacja techniczna  branży mostowej </v>
      </c>
      <c r="C167" s="13" t="s">
        <v>28</v>
      </c>
      <c r="D167" s="60" t="s">
        <v>4</v>
      </c>
      <c r="E167" s="62">
        <v>8</v>
      </c>
      <c r="F167" s="64"/>
      <c r="G167" s="66">
        <f>ROUND(E167*F167,2)</f>
        <v>0</v>
      </c>
    </row>
    <row r="168" spans="1:7" ht="38.450000000000003" customHeight="1" thickBot="1">
      <c r="A168" s="84"/>
      <c r="B168" s="59"/>
      <c r="C168" s="12" t="s">
        <v>27</v>
      </c>
      <c r="D168" s="61"/>
      <c r="E168" s="63"/>
      <c r="F168" s="65"/>
      <c r="G168" s="67"/>
    </row>
    <row r="169" spans="1:7" ht="30.6" customHeight="1" thickBot="1">
      <c r="A169" s="71" t="s">
        <v>26</v>
      </c>
      <c r="B169" s="72"/>
      <c r="C169" s="72"/>
      <c r="D169" s="72"/>
      <c r="E169" s="72"/>
      <c r="F169" s="78"/>
      <c r="G169" s="11">
        <f>SUM(G161,G163,G165,G167)</f>
        <v>0</v>
      </c>
    </row>
    <row r="170" spans="1:7" ht="29.45" customHeight="1">
      <c r="A170" s="79" t="s">
        <v>25</v>
      </c>
      <c r="B170" s="80"/>
      <c r="C170" s="80"/>
      <c r="D170" s="80"/>
      <c r="E170" s="80"/>
      <c r="F170" s="80"/>
      <c r="G170" s="81"/>
    </row>
    <row r="171" spans="1:7" ht="33" customHeight="1">
      <c r="A171" s="82">
        <v>42</v>
      </c>
      <c r="B171" s="58" t="str">
        <f>B167</f>
        <v xml:space="preserve">Dokumentacja techniczna  branży mostowej </v>
      </c>
      <c r="C171" s="13" t="s">
        <v>24</v>
      </c>
      <c r="D171" s="60" t="s">
        <v>11</v>
      </c>
      <c r="E171" s="62">
        <v>20</v>
      </c>
      <c r="F171" s="64"/>
      <c r="G171" s="66">
        <f>ROUND(E171*F171,2)</f>
        <v>0</v>
      </c>
    </row>
    <row r="172" spans="1:7" ht="33" customHeight="1">
      <c r="A172" s="84"/>
      <c r="B172" s="59"/>
      <c r="C172" s="12" t="s">
        <v>23</v>
      </c>
      <c r="D172" s="61"/>
      <c r="E172" s="63"/>
      <c r="F172" s="65"/>
      <c r="G172" s="67"/>
    </row>
    <row r="173" spans="1:7" ht="33" customHeight="1">
      <c r="A173" s="82">
        <v>43</v>
      </c>
      <c r="B173" s="58" t="str">
        <f>B171</f>
        <v xml:space="preserve">Dokumentacja techniczna  branży mostowej </v>
      </c>
      <c r="C173" s="13" t="s">
        <v>22</v>
      </c>
      <c r="D173" s="60" t="s">
        <v>4</v>
      </c>
      <c r="E173" s="62">
        <v>121</v>
      </c>
      <c r="F173" s="64"/>
      <c r="G173" s="66">
        <f>ROUND(E173*F173,2)</f>
        <v>0</v>
      </c>
    </row>
    <row r="174" spans="1:7" ht="33" customHeight="1">
      <c r="A174" s="84"/>
      <c r="B174" s="59"/>
      <c r="C174" s="12" t="s">
        <v>21</v>
      </c>
      <c r="D174" s="61"/>
      <c r="E174" s="63"/>
      <c r="F174" s="65"/>
      <c r="G174" s="67"/>
    </row>
    <row r="175" spans="1:7" ht="33" customHeight="1">
      <c r="A175" s="82">
        <v>44</v>
      </c>
      <c r="B175" s="58" t="str">
        <f>B173</f>
        <v xml:space="preserve">Dokumentacja techniczna  branży mostowej </v>
      </c>
      <c r="C175" s="13" t="s">
        <v>5</v>
      </c>
      <c r="D175" s="60" t="s">
        <v>4</v>
      </c>
      <c r="E175" s="62">
        <v>121</v>
      </c>
      <c r="F175" s="64"/>
      <c r="G175" s="66">
        <f>ROUND(E175*F175,2)</f>
        <v>0</v>
      </c>
    </row>
    <row r="176" spans="1:7" ht="33" customHeight="1" thickBot="1">
      <c r="A176" s="84"/>
      <c r="B176" s="59"/>
      <c r="C176" s="12" t="s">
        <v>21</v>
      </c>
      <c r="D176" s="61"/>
      <c r="E176" s="63"/>
      <c r="F176" s="65"/>
      <c r="G176" s="67"/>
    </row>
    <row r="177" spans="1:7" ht="33.6" customHeight="1" thickBot="1">
      <c r="A177" s="71" t="s">
        <v>20</v>
      </c>
      <c r="B177" s="72"/>
      <c r="C177" s="72"/>
      <c r="D177" s="72"/>
      <c r="E177" s="72"/>
      <c r="F177" s="78"/>
      <c r="G177" s="11">
        <f>SUM(G171,G173,G175)</f>
        <v>0</v>
      </c>
    </row>
    <row r="178" spans="1:7" ht="29.45" customHeight="1">
      <c r="A178" s="79" t="s">
        <v>19</v>
      </c>
      <c r="B178" s="80"/>
      <c r="C178" s="80"/>
      <c r="D178" s="80"/>
      <c r="E178" s="80"/>
      <c r="F178" s="80"/>
      <c r="G178" s="81"/>
    </row>
    <row r="179" spans="1:7" ht="52.9" customHeight="1">
      <c r="A179" s="82">
        <v>45</v>
      </c>
      <c r="B179" s="58" t="str">
        <f>B175</f>
        <v xml:space="preserve">Dokumentacja techniczna  branży mostowej </v>
      </c>
      <c r="C179" s="13" t="s">
        <v>18</v>
      </c>
      <c r="D179" s="22"/>
      <c r="E179" s="21"/>
      <c r="F179" s="20"/>
      <c r="G179" s="19"/>
    </row>
    <row r="180" spans="1:7" ht="19.899999999999999" customHeight="1">
      <c r="A180" s="83"/>
      <c r="B180" s="85"/>
      <c r="C180" s="12" t="s">
        <v>17</v>
      </c>
      <c r="D180" s="17" t="s">
        <v>15</v>
      </c>
      <c r="E180" s="18">
        <f xml:space="preserve"> 9.69+6.95+9.65</f>
        <v>26.29</v>
      </c>
      <c r="F180" s="15"/>
      <c r="G180" s="14">
        <f>ROUND(E180*F180,2)</f>
        <v>0</v>
      </c>
    </row>
    <row r="181" spans="1:7" ht="26.45" customHeight="1">
      <c r="A181" s="83"/>
      <c r="B181" s="85"/>
      <c r="C181" s="12" t="s">
        <v>16</v>
      </c>
      <c r="D181" s="17" t="s">
        <v>15</v>
      </c>
      <c r="E181" s="16">
        <f>1.39+5.55+6.95</f>
        <v>13.89</v>
      </c>
      <c r="F181" s="15"/>
      <c r="G181" s="14">
        <f>ROUND(E181*F181,2)</f>
        <v>0</v>
      </c>
    </row>
    <row r="182" spans="1:7" ht="26.45" customHeight="1">
      <c r="A182" s="83"/>
      <c r="B182" s="85"/>
      <c r="C182" s="12" t="s">
        <v>14</v>
      </c>
      <c r="D182" s="17" t="s">
        <v>13</v>
      </c>
      <c r="E182" s="16">
        <v>0.98</v>
      </c>
      <c r="F182" s="15"/>
      <c r="G182" s="14">
        <f>ROUND(E182*F182,2)</f>
        <v>0</v>
      </c>
    </row>
    <row r="183" spans="1:7" ht="23.45" customHeight="1">
      <c r="A183" s="83"/>
      <c r="B183" s="85"/>
      <c r="C183" s="12" t="s">
        <v>12</v>
      </c>
      <c r="D183" s="17" t="s">
        <v>11</v>
      </c>
      <c r="E183" s="16">
        <v>4.5</v>
      </c>
      <c r="F183" s="15"/>
      <c r="G183" s="14">
        <f>ROUND(E183*F183,2)</f>
        <v>0</v>
      </c>
    </row>
    <row r="184" spans="1:7" ht="24.6" customHeight="1">
      <c r="A184" s="84"/>
      <c r="B184" s="59"/>
      <c r="C184" s="12" t="s">
        <v>10</v>
      </c>
      <c r="D184" s="17" t="s">
        <v>9</v>
      </c>
      <c r="E184" s="16">
        <v>2</v>
      </c>
      <c r="F184" s="15"/>
      <c r="G184" s="14">
        <f>ROUND(E184*F184,2)</f>
        <v>0</v>
      </c>
    </row>
    <row r="185" spans="1:7" s="7" customFormat="1" ht="35.450000000000003" customHeight="1">
      <c r="A185" s="79" t="s">
        <v>8</v>
      </c>
      <c r="B185" s="80"/>
      <c r="C185" s="80"/>
      <c r="D185" s="80"/>
      <c r="E185" s="80"/>
      <c r="F185" s="80"/>
      <c r="G185" s="81"/>
    </row>
    <row r="186" spans="1:7" s="7" customFormat="1" ht="38.450000000000003" customHeight="1">
      <c r="A186" s="57">
        <v>46</v>
      </c>
      <c r="B186" s="86" t="str">
        <f>B175</f>
        <v xml:space="preserve">Dokumentacja techniczna  branży mostowej </v>
      </c>
      <c r="C186" s="13" t="s">
        <v>7</v>
      </c>
      <c r="D186" s="87" t="s">
        <v>4</v>
      </c>
      <c r="E186" s="88">
        <v>28.2</v>
      </c>
      <c r="F186" s="89"/>
      <c r="G186" s="90">
        <f>ROUND(E186*F186,2)</f>
        <v>0</v>
      </c>
    </row>
    <row r="187" spans="1:7" s="7" customFormat="1" ht="24" customHeight="1">
      <c r="A187" s="57"/>
      <c r="B187" s="86"/>
      <c r="C187" s="12" t="s">
        <v>6</v>
      </c>
      <c r="D187" s="87"/>
      <c r="E187" s="88"/>
      <c r="F187" s="89"/>
      <c r="G187" s="90"/>
    </row>
    <row r="188" spans="1:7" ht="33" customHeight="1">
      <c r="A188" s="57">
        <v>47</v>
      </c>
      <c r="B188" s="58" t="str">
        <f>B186</f>
        <v xml:space="preserve">Dokumentacja techniczna  branży mostowej </v>
      </c>
      <c r="C188" s="13" t="s">
        <v>5</v>
      </c>
      <c r="D188" s="60" t="s">
        <v>4</v>
      </c>
      <c r="E188" s="62">
        <f>28+80</f>
        <v>108</v>
      </c>
      <c r="F188" s="64"/>
      <c r="G188" s="66">
        <f>ROUND(E188*F188,2)</f>
        <v>0</v>
      </c>
    </row>
    <row r="189" spans="1:7" ht="33" customHeight="1" thickBot="1">
      <c r="A189" s="57"/>
      <c r="B189" s="59"/>
      <c r="C189" s="12" t="s">
        <v>3</v>
      </c>
      <c r="D189" s="61"/>
      <c r="E189" s="63"/>
      <c r="F189" s="65"/>
      <c r="G189" s="67"/>
    </row>
    <row r="190" spans="1:7" ht="28.15" customHeight="1" thickBot="1">
      <c r="A190" s="71" t="s">
        <v>2</v>
      </c>
      <c r="B190" s="72"/>
      <c r="C190" s="72"/>
      <c r="D190" s="72"/>
      <c r="E190" s="72"/>
      <c r="F190" s="72"/>
      <c r="G190" s="11">
        <f>SUM(G176,G177,G178,G179,G180,G186,G188)</f>
        <v>0</v>
      </c>
    </row>
    <row r="191" spans="1:7" ht="24" thickBot="1">
      <c r="A191" s="68" t="s">
        <v>202</v>
      </c>
      <c r="B191" s="69"/>
      <c r="C191" s="69"/>
      <c r="D191" s="69"/>
      <c r="E191" s="69"/>
      <c r="F191" s="69"/>
      <c r="G191" s="10">
        <f>G190+G177+G169+G159+G153+G143+G127+G87+G77</f>
        <v>0</v>
      </c>
    </row>
    <row r="192" spans="1:7" ht="24" thickBot="1">
      <c r="A192" s="73" t="s">
        <v>1</v>
      </c>
      <c r="B192" s="74"/>
      <c r="C192" s="74"/>
      <c r="D192" s="74"/>
      <c r="E192" s="74"/>
      <c r="F192" s="74"/>
      <c r="G192" s="9">
        <f>G191*0.23</f>
        <v>0</v>
      </c>
    </row>
    <row r="193" spans="1:7" ht="24" thickBot="1">
      <c r="A193" s="68" t="s">
        <v>203</v>
      </c>
      <c r="B193" s="69"/>
      <c r="C193" s="69"/>
      <c r="D193" s="69"/>
      <c r="E193" s="69"/>
      <c r="F193" s="69"/>
      <c r="G193" s="8">
        <f>G191*1.23</f>
        <v>0</v>
      </c>
    </row>
    <row r="194" spans="1:7" ht="15.75" thickBot="1"/>
    <row r="195" spans="1:7" s="7" customFormat="1" ht="31.9" customHeight="1" thickBot="1">
      <c r="A195" s="75" t="s">
        <v>204</v>
      </c>
      <c r="B195" s="76"/>
      <c r="C195" s="76"/>
      <c r="D195" s="76"/>
      <c r="E195" s="76"/>
      <c r="F195" s="77"/>
      <c r="G195" s="6">
        <f>G69</f>
        <v>0</v>
      </c>
    </row>
    <row r="196" spans="1:7" ht="24" thickBot="1">
      <c r="A196" s="75" t="s">
        <v>205</v>
      </c>
      <c r="B196" s="76"/>
      <c r="C196" s="76"/>
      <c r="D196" s="76"/>
      <c r="E196" s="76"/>
      <c r="F196" s="77"/>
      <c r="G196" s="6">
        <f>G193</f>
        <v>0</v>
      </c>
    </row>
    <row r="197" spans="1:7" ht="24" thickBot="1">
      <c r="A197" s="68" t="s">
        <v>206</v>
      </c>
      <c r="B197" s="69"/>
      <c r="C197" s="69"/>
      <c r="D197" s="69"/>
      <c r="E197" s="69"/>
      <c r="F197" s="70"/>
      <c r="G197" s="5">
        <f>G195+G196</f>
        <v>0</v>
      </c>
    </row>
    <row r="199" spans="1:7" ht="15" customHeight="1">
      <c r="B199" s="142" t="s">
        <v>0</v>
      </c>
      <c r="C199" s="141"/>
      <c r="D199" s="141"/>
      <c r="E199" s="141"/>
      <c r="F199" s="141"/>
      <c r="G199" s="141"/>
    </row>
    <row r="200" spans="1:7" ht="15" customHeight="1">
      <c r="B200" s="142"/>
      <c r="C200" s="141"/>
      <c r="D200" s="141"/>
      <c r="E200" s="141"/>
      <c r="F200" s="141"/>
      <c r="G200" s="141"/>
    </row>
  </sheetData>
  <mergeCells count="469">
    <mergeCell ref="C199:G200"/>
    <mergeCell ref="B199:B200"/>
    <mergeCell ref="A11:A12"/>
    <mergeCell ref="B11:B12"/>
    <mergeCell ref="D11:D12"/>
    <mergeCell ref="E11:E12"/>
    <mergeCell ref="F11:F12"/>
    <mergeCell ref="G11:G12"/>
    <mergeCell ref="A1:G1"/>
    <mergeCell ref="A2:G2"/>
    <mergeCell ref="A3:G3"/>
    <mergeCell ref="A5:G5"/>
    <mergeCell ref="A8:G8"/>
    <mergeCell ref="A9:A10"/>
    <mergeCell ref="B9:B10"/>
    <mergeCell ref="D9:D10"/>
    <mergeCell ref="E9:E10"/>
    <mergeCell ref="F9:F10"/>
    <mergeCell ref="G9:G10"/>
    <mergeCell ref="A13:A14"/>
    <mergeCell ref="B13:B14"/>
    <mergeCell ref="D13:D14"/>
    <mergeCell ref="E13:E14"/>
    <mergeCell ref="F13:F14"/>
    <mergeCell ref="G13:G14"/>
    <mergeCell ref="A15:A16"/>
    <mergeCell ref="B15:B16"/>
    <mergeCell ref="D15:D16"/>
    <mergeCell ref="E15:E16"/>
    <mergeCell ref="F15:F16"/>
    <mergeCell ref="G15:G16"/>
    <mergeCell ref="A17:A18"/>
    <mergeCell ref="B17:B18"/>
    <mergeCell ref="D17:D18"/>
    <mergeCell ref="E17:E18"/>
    <mergeCell ref="F17:F18"/>
    <mergeCell ref="G17:G18"/>
    <mergeCell ref="A19:A20"/>
    <mergeCell ref="B19:B20"/>
    <mergeCell ref="D19:D20"/>
    <mergeCell ref="E19:E20"/>
    <mergeCell ref="F19:F20"/>
    <mergeCell ref="G19:G20"/>
    <mergeCell ref="A21:F21"/>
    <mergeCell ref="A22:G22"/>
    <mergeCell ref="A23:A24"/>
    <mergeCell ref="B23:B24"/>
    <mergeCell ref="D23:D24"/>
    <mergeCell ref="E23:E24"/>
    <mergeCell ref="F23:F24"/>
    <mergeCell ref="G23:G24"/>
    <mergeCell ref="A25:A26"/>
    <mergeCell ref="B25:B26"/>
    <mergeCell ref="D25:D26"/>
    <mergeCell ref="E25:E26"/>
    <mergeCell ref="F25:F26"/>
    <mergeCell ref="G25:G26"/>
    <mergeCell ref="A27:A28"/>
    <mergeCell ref="B27:B28"/>
    <mergeCell ref="D27:D28"/>
    <mergeCell ref="E27:E28"/>
    <mergeCell ref="F27:F28"/>
    <mergeCell ref="G27:G28"/>
    <mergeCell ref="A29:A30"/>
    <mergeCell ref="B29:B30"/>
    <mergeCell ref="D29:D30"/>
    <mergeCell ref="E29:E30"/>
    <mergeCell ref="F29:F30"/>
    <mergeCell ref="G29:G30"/>
    <mergeCell ref="A31:A32"/>
    <mergeCell ref="B31:B32"/>
    <mergeCell ref="D31:D32"/>
    <mergeCell ref="E31:E32"/>
    <mergeCell ref="F31:F32"/>
    <mergeCell ref="G31:G32"/>
    <mergeCell ref="A33:A34"/>
    <mergeCell ref="B33:B34"/>
    <mergeCell ref="D33:D34"/>
    <mergeCell ref="E33:E34"/>
    <mergeCell ref="F33:F34"/>
    <mergeCell ref="G33:G34"/>
    <mergeCell ref="A35:A36"/>
    <mergeCell ref="B35:B36"/>
    <mergeCell ref="D35:D36"/>
    <mergeCell ref="E35:E36"/>
    <mergeCell ref="F35:F36"/>
    <mergeCell ref="G35:G36"/>
    <mergeCell ref="A37:G37"/>
    <mergeCell ref="A38:A39"/>
    <mergeCell ref="B38:B39"/>
    <mergeCell ref="D38:D39"/>
    <mergeCell ref="E38:E39"/>
    <mergeCell ref="F38:F39"/>
    <mergeCell ref="G38:G39"/>
    <mergeCell ref="A40:G40"/>
    <mergeCell ref="A41:A42"/>
    <mergeCell ref="B41:B42"/>
    <mergeCell ref="D41:D42"/>
    <mergeCell ref="E41:E42"/>
    <mergeCell ref="F41:F42"/>
    <mergeCell ref="G41:G42"/>
    <mergeCell ref="A43:A44"/>
    <mergeCell ref="B43:B44"/>
    <mergeCell ref="D43:D44"/>
    <mergeCell ref="E43:E44"/>
    <mergeCell ref="F43:F44"/>
    <mergeCell ref="G43:G44"/>
    <mergeCell ref="A58:A59"/>
    <mergeCell ref="B58:B59"/>
    <mergeCell ref="D58:D59"/>
    <mergeCell ref="E58:E59"/>
    <mergeCell ref="F58:F59"/>
    <mergeCell ref="G58:G59"/>
    <mergeCell ref="A45:A46"/>
    <mergeCell ref="B45:B46"/>
    <mergeCell ref="D45:D46"/>
    <mergeCell ref="E45:E46"/>
    <mergeCell ref="F45:F46"/>
    <mergeCell ref="G45:G46"/>
    <mergeCell ref="A47:F47"/>
    <mergeCell ref="A48:G48"/>
    <mergeCell ref="A49:A51"/>
    <mergeCell ref="B49:B51"/>
    <mergeCell ref="D49:D51"/>
    <mergeCell ref="E49:E51"/>
    <mergeCell ref="F49:F50"/>
    <mergeCell ref="G49:G50"/>
    <mergeCell ref="A52:G52"/>
    <mergeCell ref="A53:A55"/>
    <mergeCell ref="B53:B55"/>
    <mergeCell ref="D53:D55"/>
    <mergeCell ref="E53:E55"/>
    <mergeCell ref="F53:F54"/>
    <mergeCell ref="G53:G54"/>
    <mergeCell ref="A56:F56"/>
    <mergeCell ref="A57:G57"/>
    <mergeCell ref="A69:F69"/>
    <mergeCell ref="A70:G70"/>
    <mergeCell ref="A71:G71"/>
    <mergeCell ref="A60:A61"/>
    <mergeCell ref="B60:B61"/>
    <mergeCell ref="D60:D61"/>
    <mergeCell ref="E60:E61"/>
    <mergeCell ref="F60:F61"/>
    <mergeCell ref="G60:G61"/>
    <mergeCell ref="A62:A63"/>
    <mergeCell ref="B62:B63"/>
    <mergeCell ref="D62:D63"/>
    <mergeCell ref="E62:E63"/>
    <mergeCell ref="F62:F63"/>
    <mergeCell ref="G62:G63"/>
    <mergeCell ref="A64:A65"/>
    <mergeCell ref="B64:B65"/>
    <mergeCell ref="D64:D65"/>
    <mergeCell ref="E64:E65"/>
    <mergeCell ref="F64:F65"/>
    <mergeCell ref="G64:G65"/>
    <mergeCell ref="A66:F66"/>
    <mergeCell ref="A67:F67"/>
    <mergeCell ref="A68:F68"/>
    <mergeCell ref="A72:G72"/>
    <mergeCell ref="A73:A74"/>
    <mergeCell ref="B73:B74"/>
    <mergeCell ref="D73:D74"/>
    <mergeCell ref="E73:E74"/>
    <mergeCell ref="F73:F74"/>
    <mergeCell ref="G73:G74"/>
    <mergeCell ref="A75:A76"/>
    <mergeCell ref="B75:B76"/>
    <mergeCell ref="D75:D76"/>
    <mergeCell ref="E75:E76"/>
    <mergeCell ref="F75:F76"/>
    <mergeCell ref="G75:G76"/>
    <mergeCell ref="A77:F77"/>
    <mergeCell ref="A78:G78"/>
    <mergeCell ref="A79:A80"/>
    <mergeCell ref="B79:B80"/>
    <mergeCell ref="D79:D80"/>
    <mergeCell ref="E79:E80"/>
    <mergeCell ref="F79:F80"/>
    <mergeCell ref="G79:G80"/>
    <mergeCell ref="A81:A82"/>
    <mergeCell ref="B81:B82"/>
    <mergeCell ref="D81:D82"/>
    <mergeCell ref="E81:E82"/>
    <mergeCell ref="F81:F82"/>
    <mergeCell ref="G81:G82"/>
    <mergeCell ref="A83:A84"/>
    <mergeCell ref="B83:B84"/>
    <mergeCell ref="D83:D84"/>
    <mergeCell ref="E83:E84"/>
    <mergeCell ref="F83:F84"/>
    <mergeCell ref="G83:G84"/>
    <mergeCell ref="A85:A86"/>
    <mergeCell ref="B85:B86"/>
    <mergeCell ref="D85:D86"/>
    <mergeCell ref="E85:E86"/>
    <mergeCell ref="F85:F86"/>
    <mergeCell ref="G85:G86"/>
    <mergeCell ref="A87:F87"/>
    <mergeCell ref="A88:G88"/>
    <mergeCell ref="A89:A90"/>
    <mergeCell ref="B89:B90"/>
    <mergeCell ref="D89:D90"/>
    <mergeCell ref="E89:E90"/>
    <mergeCell ref="F89:F90"/>
    <mergeCell ref="G89:G90"/>
    <mergeCell ref="A91:A92"/>
    <mergeCell ref="B91:B92"/>
    <mergeCell ref="D91:D92"/>
    <mergeCell ref="E91:E92"/>
    <mergeCell ref="F91:F92"/>
    <mergeCell ref="G91:G92"/>
    <mergeCell ref="A93:A94"/>
    <mergeCell ref="B93:B94"/>
    <mergeCell ref="D93:D94"/>
    <mergeCell ref="E93:E94"/>
    <mergeCell ref="F93:F94"/>
    <mergeCell ref="G93:G94"/>
    <mergeCell ref="A95:A96"/>
    <mergeCell ref="B95:B96"/>
    <mergeCell ref="D95:D96"/>
    <mergeCell ref="E95:E96"/>
    <mergeCell ref="F95:F96"/>
    <mergeCell ref="G95:G96"/>
    <mergeCell ref="A97:A98"/>
    <mergeCell ref="B97:B98"/>
    <mergeCell ref="D97:D98"/>
    <mergeCell ref="E97:E98"/>
    <mergeCell ref="F97:F98"/>
    <mergeCell ref="G97:G98"/>
    <mergeCell ref="A99:A100"/>
    <mergeCell ref="B99:B100"/>
    <mergeCell ref="D99:D100"/>
    <mergeCell ref="E99:E100"/>
    <mergeCell ref="F99:F100"/>
    <mergeCell ref="G99:G100"/>
    <mergeCell ref="A101:A102"/>
    <mergeCell ref="B101:B102"/>
    <mergeCell ref="D101:D102"/>
    <mergeCell ref="E101:E102"/>
    <mergeCell ref="F101:F102"/>
    <mergeCell ref="G101:G102"/>
    <mergeCell ref="A103:A104"/>
    <mergeCell ref="B103:B104"/>
    <mergeCell ref="D103:D104"/>
    <mergeCell ref="E103:E104"/>
    <mergeCell ref="F103:F104"/>
    <mergeCell ref="G103:G104"/>
    <mergeCell ref="A105:A106"/>
    <mergeCell ref="B105:B106"/>
    <mergeCell ref="D105:D106"/>
    <mergeCell ref="E105:E106"/>
    <mergeCell ref="F105:F106"/>
    <mergeCell ref="G105:G106"/>
    <mergeCell ref="A107:A108"/>
    <mergeCell ref="B107:B108"/>
    <mergeCell ref="D107:D108"/>
    <mergeCell ref="E107:E108"/>
    <mergeCell ref="F107:F108"/>
    <mergeCell ref="G107:G108"/>
    <mergeCell ref="A109:A110"/>
    <mergeCell ref="B109:B110"/>
    <mergeCell ref="D109:D110"/>
    <mergeCell ref="E109:E110"/>
    <mergeCell ref="F109:F110"/>
    <mergeCell ref="G109:G110"/>
    <mergeCell ref="A111:A112"/>
    <mergeCell ref="B111:B112"/>
    <mergeCell ref="D111:D112"/>
    <mergeCell ref="E111:E112"/>
    <mergeCell ref="F111:F112"/>
    <mergeCell ref="G111:G112"/>
    <mergeCell ref="A113:A114"/>
    <mergeCell ref="B113:B114"/>
    <mergeCell ref="D113:D114"/>
    <mergeCell ref="E113:E114"/>
    <mergeCell ref="F113:F114"/>
    <mergeCell ref="G113:G114"/>
    <mergeCell ref="A115:A116"/>
    <mergeCell ref="B115:B116"/>
    <mergeCell ref="D115:D116"/>
    <mergeCell ref="E115:E116"/>
    <mergeCell ref="F115:F116"/>
    <mergeCell ref="G115:G116"/>
    <mergeCell ref="A117:A118"/>
    <mergeCell ref="B117:B118"/>
    <mergeCell ref="D117:D118"/>
    <mergeCell ref="E117:E118"/>
    <mergeCell ref="F117:F118"/>
    <mergeCell ref="G117:G118"/>
    <mergeCell ref="A119:A120"/>
    <mergeCell ref="B119:B120"/>
    <mergeCell ref="D119:D120"/>
    <mergeCell ref="E119:E120"/>
    <mergeCell ref="F119:F120"/>
    <mergeCell ref="G119:G120"/>
    <mergeCell ref="A121:A122"/>
    <mergeCell ref="B121:B122"/>
    <mergeCell ref="D121:D122"/>
    <mergeCell ref="E121:E122"/>
    <mergeCell ref="F121:F122"/>
    <mergeCell ref="G121:G122"/>
    <mergeCell ref="A123:A124"/>
    <mergeCell ref="B123:B124"/>
    <mergeCell ref="D123:D124"/>
    <mergeCell ref="E123:E124"/>
    <mergeCell ref="F123:F124"/>
    <mergeCell ref="G123:G124"/>
    <mergeCell ref="A125:A126"/>
    <mergeCell ref="B125:B126"/>
    <mergeCell ref="D125:D126"/>
    <mergeCell ref="E125:E126"/>
    <mergeCell ref="F125:F126"/>
    <mergeCell ref="G125:G126"/>
    <mergeCell ref="A127:F127"/>
    <mergeCell ref="A128:G128"/>
    <mergeCell ref="A129:A130"/>
    <mergeCell ref="B129:B130"/>
    <mergeCell ref="D129:D130"/>
    <mergeCell ref="E129:E130"/>
    <mergeCell ref="F129:F130"/>
    <mergeCell ref="G129:G130"/>
    <mergeCell ref="A131:A132"/>
    <mergeCell ref="B131:B132"/>
    <mergeCell ref="D131:D132"/>
    <mergeCell ref="E131:E132"/>
    <mergeCell ref="F131:F132"/>
    <mergeCell ref="G131:G132"/>
    <mergeCell ref="A133:A134"/>
    <mergeCell ref="B133:B134"/>
    <mergeCell ref="D133:D134"/>
    <mergeCell ref="E133:E134"/>
    <mergeCell ref="F133:F134"/>
    <mergeCell ref="G133:G134"/>
    <mergeCell ref="A135:A136"/>
    <mergeCell ref="B135:B136"/>
    <mergeCell ref="D135:D136"/>
    <mergeCell ref="E135:E136"/>
    <mergeCell ref="F135:F136"/>
    <mergeCell ref="G135:G136"/>
    <mergeCell ref="A137:A138"/>
    <mergeCell ref="B137:B138"/>
    <mergeCell ref="D137:D138"/>
    <mergeCell ref="E137:E138"/>
    <mergeCell ref="F137:F138"/>
    <mergeCell ref="G137:G138"/>
    <mergeCell ref="A139:A140"/>
    <mergeCell ref="B139:B140"/>
    <mergeCell ref="D139:D140"/>
    <mergeCell ref="E139:E140"/>
    <mergeCell ref="F139:F140"/>
    <mergeCell ref="G139:G140"/>
    <mergeCell ref="A141:A142"/>
    <mergeCell ref="B141:B142"/>
    <mergeCell ref="D141:D142"/>
    <mergeCell ref="E141:E142"/>
    <mergeCell ref="F141:F142"/>
    <mergeCell ref="G141:G142"/>
    <mergeCell ref="A143:F143"/>
    <mergeCell ref="A144:G144"/>
    <mergeCell ref="A145:A146"/>
    <mergeCell ref="B145:B146"/>
    <mergeCell ref="D145:D146"/>
    <mergeCell ref="E145:E146"/>
    <mergeCell ref="F145:F146"/>
    <mergeCell ref="G145:G146"/>
    <mergeCell ref="A147:A148"/>
    <mergeCell ref="B147:B148"/>
    <mergeCell ref="D147:D148"/>
    <mergeCell ref="E147:E148"/>
    <mergeCell ref="F147:F148"/>
    <mergeCell ref="G147:G148"/>
    <mergeCell ref="A149:A150"/>
    <mergeCell ref="B149:B150"/>
    <mergeCell ref="D149:D150"/>
    <mergeCell ref="E149:E150"/>
    <mergeCell ref="F149:F150"/>
    <mergeCell ref="G149:G150"/>
    <mergeCell ref="A151:A152"/>
    <mergeCell ref="B151:B152"/>
    <mergeCell ref="D151:D152"/>
    <mergeCell ref="E151:E152"/>
    <mergeCell ref="F151:F152"/>
    <mergeCell ref="G151:G152"/>
    <mergeCell ref="A153:F153"/>
    <mergeCell ref="A154:G154"/>
    <mergeCell ref="A155:A156"/>
    <mergeCell ref="B155:B156"/>
    <mergeCell ref="D155:D156"/>
    <mergeCell ref="E155:E156"/>
    <mergeCell ref="F155:F156"/>
    <mergeCell ref="G155:G156"/>
    <mergeCell ref="A157:A158"/>
    <mergeCell ref="B157:B158"/>
    <mergeCell ref="D157:D158"/>
    <mergeCell ref="E157:E158"/>
    <mergeCell ref="F157:F158"/>
    <mergeCell ref="G157:G158"/>
    <mergeCell ref="A159:F159"/>
    <mergeCell ref="A160:G160"/>
    <mergeCell ref="A161:A162"/>
    <mergeCell ref="B161:B162"/>
    <mergeCell ref="D161:D162"/>
    <mergeCell ref="E161:E162"/>
    <mergeCell ref="F161:F162"/>
    <mergeCell ref="G161:G162"/>
    <mergeCell ref="A163:A164"/>
    <mergeCell ref="B163:B164"/>
    <mergeCell ref="D163:D164"/>
    <mergeCell ref="E163:E164"/>
    <mergeCell ref="F163:F164"/>
    <mergeCell ref="G163:G164"/>
    <mergeCell ref="A165:A166"/>
    <mergeCell ref="B165:B166"/>
    <mergeCell ref="D165:D166"/>
    <mergeCell ref="E165:E166"/>
    <mergeCell ref="F165:F166"/>
    <mergeCell ref="G165:G166"/>
    <mergeCell ref="A167:A168"/>
    <mergeCell ref="B167:B168"/>
    <mergeCell ref="D167:D168"/>
    <mergeCell ref="E167:E168"/>
    <mergeCell ref="F167:F168"/>
    <mergeCell ref="G167:G168"/>
    <mergeCell ref="A169:F169"/>
    <mergeCell ref="A170:G170"/>
    <mergeCell ref="A171:A172"/>
    <mergeCell ref="B171:B172"/>
    <mergeCell ref="D171:D172"/>
    <mergeCell ref="E171:E172"/>
    <mergeCell ref="F171:F172"/>
    <mergeCell ref="G171:G172"/>
    <mergeCell ref="A173:A174"/>
    <mergeCell ref="B173:B174"/>
    <mergeCell ref="D173:D174"/>
    <mergeCell ref="E173:E174"/>
    <mergeCell ref="F173:F174"/>
    <mergeCell ref="G173:G174"/>
    <mergeCell ref="A175:A176"/>
    <mergeCell ref="B175:B176"/>
    <mergeCell ref="D175:D176"/>
    <mergeCell ref="E175:E176"/>
    <mergeCell ref="F175:F176"/>
    <mergeCell ref="G175:G176"/>
    <mergeCell ref="A177:F177"/>
    <mergeCell ref="A178:G178"/>
    <mergeCell ref="A179:A184"/>
    <mergeCell ref="B179:B184"/>
    <mergeCell ref="A185:G185"/>
    <mergeCell ref="A186:A187"/>
    <mergeCell ref="B186:B187"/>
    <mergeCell ref="D186:D187"/>
    <mergeCell ref="E186:E187"/>
    <mergeCell ref="F186:F187"/>
    <mergeCell ref="G186:G187"/>
    <mergeCell ref="A188:A189"/>
    <mergeCell ref="B188:B189"/>
    <mergeCell ref="D188:D189"/>
    <mergeCell ref="E188:E189"/>
    <mergeCell ref="F188:F189"/>
    <mergeCell ref="G188:G189"/>
    <mergeCell ref="A197:F197"/>
    <mergeCell ref="A190:F190"/>
    <mergeCell ref="A191:F191"/>
    <mergeCell ref="A192:F192"/>
    <mergeCell ref="A193:F193"/>
    <mergeCell ref="A195:F195"/>
    <mergeCell ref="A196:F196"/>
  </mergeCells>
  <pageMargins left="0.55118110236220474" right="0.11811023622047245" top="0.6" bottom="0.21" header="0.43307086614173229" footer="0.19685039370078741"/>
  <pageSetup paperSize="9" scale="59" firstPageNumber="0" orientation="landscape" horizontalDpi="300" verticalDpi="300" r:id="rId1"/>
  <headerFooter alignWithMargins="0">
    <oddHeader>&amp;CStrona &amp;P z &amp;N</oddHeader>
  </headerFooter>
  <rowBreaks count="2" manualBreakCount="2">
    <brk id="22" max="16383" man="1"/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2"/>
  <sheetViews>
    <sheetView tabSelected="1" topLeftCell="A7" zoomScale="80" zoomScaleNormal="80" workbookViewId="0">
      <selection activeCell="D27" sqref="D27:G27"/>
    </sheetView>
  </sheetViews>
  <sheetFormatPr defaultColWidth="9.140625" defaultRowHeight="15"/>
  <cols>
    <col min="1" max="1" width="6.7109375" style="50" customWidth="1"/>
    <col min="2" max="2" width="24.140625" style="52" customWidth="1"/>
    <col min="3" max="3" width="84.7109375" style="50" customWidth="1"/>
    <col min="4" max="4" width="11.85546875" style="52" customWidth="1"/>
    <col min="5" max="5" width="15.42578125" style="3" customWidth="1"/>
    <col min="6" max="6" width="0.5703125" style="51" customWidth="1"/>
    <col min="7" max="7" width="19" style="50" customWidth="1"/>
    <col min="8" max="8" width="15.7109375" style="50" bestFit="1" customWidth="1"/>
    <col min="9" max="9" width="19.7109375" style="50" customWidth="1"/>
    <col min="10" max="16384" width="9.140625" style="50"/>
  </cols>
  <sheetData>
    <row r="1" spans="1:9" s="55" customFormat="1" ht="46.5" customHeight="1" thickBot="1">
      <c r="A1" s="209" t="s">
        <v>228</v>
      </c>
      <c r="B1" s="153"/>
      <c r="C1" s="153"/>
      <c r="D1" s="153"/>
      <c r="E1" s="153"/>
      <c r="F1" s="153"/>
      <c r="G1" s="154"/>
    </row>
    <row r="2" spans="1:9" s="55" customFormat="1" ht="23.25">
      <c r="A2" s="155" t="s">
        <v>227</v>
      </c>
      <c r="B2" s="156"/>
      <c r="C2" s="157"/>
      <c r="D2" s="158">
        <f>'WZÓR '!G21</f>
        <v>0</v>
      </c>
      <c r="E2" s="158"/>
      <c r="F2" s="158"/>
      <c r="G2" s="159"/>
    </row>
    <row r="3" spans="1:9" s="55" customFormat="1" ht="31.15" customHeight="1">
      <c r="A3" s="171" t="s">
        <v>226</v>
      </c>
      <c r="B3" s="172"/>
      <c r="C3" s="173"/>
      <c r="D3" s="167">
        <f>'WZÓR '!G47</f>
        <v>0</v>
      </c>
      <c r="E3" s="167"/>
      <c r="F3" s="167"/>
      <c r="G3" s="168"/>
    </row>
    <row r="4" spans="1:9" s="55" customFormat="1" ht="23.25">
      <c r="A4" s="171" t="s">
        <v>225</v>
      </c>
      <c r="B4" s="172"/>
      <c r="C4" s="173"/>
      <c r="D4" s="167">
        <f>'WZÓR '!G56</f>
        <v>0</v>
      </c>
      <c r="E4" s="167"/>
      <c r="F4" s="167"/>
      <c r="G4" s="168"/>
    </row>
    <row r="5" spans="1:9" ht="33.6" customHeight="1" thickBot="1">
      <c r="A5" s="174" t="s">
        <v>224</v>
      </c>
      <c r="B5" s="175"/>
      <c r="C5" s="176"/>
      <c r="D5" s="169">
        <f>'WZÓR '!G66</f>
        <v>0</v>
      </c>
      <c r="E5" s="169"/>
      <c r="F5" s="169"/>
      <c r="G5" s="170"/>
      <c r="H5" s="56"/>
      <c r="I5" s="56"/>
    </row>
    <row r="6" spans="1:9" s="55" customFormat="1" ht="22.9" customHeight="1">
      <c r="A6" s="191" t="s">
        <v>202</v>
      </c>
      <c r="B6" s="192"/>
      <c r="C6" s="192"/>
      <c r="D6" s="195">
        <f>SUM(D2:D5)</f>
        <v>0</v>
      </c>
      <c r="E6" s="158"/>
      <c r="F6" s="158"/>
      <c r="G6" s="159"/>
    </row>
    <row r="7" spans="1:9" s="55" customFormat="1" ht="22.9" customHeight="1" thickBot="1">
      <c r="A7" s="193" t="s">
        <v>213</v>
      </c>
      <c r="B7" s="194"/>
      <c r="C7" s="194"/>
      <c r="D7" s="196">
        <f>D6*0.23</f>
        <v>0</v>
      </c>
      <c r="E7" s="169"/>
      <c r="F7" s="169"/>
      <c r="G7" s="170"/>
    </row>
    <row r="8" spans="1:9" s="55" customFormat="1" ht="23.45" customHeight="1" thickBot="1">
      <c r="A8" s="193" t="s">
        <v>223</v>
      </c>
      <c r="B8" s="194"/>
      <c r="C8" s="194"/>
      <c r="D8" s="197">
        <f>D6*1.23</f>
        <v>0</v>
      </c>
      <c r="E8" s="198"/>
      <c r="F8" s="198"/>
      <c r="G8" s="199"/>
    </row>
    <row r="9" spans="1:9" ht="52.9" customHeight="1" thickBot="1"/>
    <row r="10" spans="1:9" ht="43.15" customHeight="1" thickBot="1">
      <c r="A10" s="152" t="s">
        <v>229</v>
      </c>
      <c r="B10" s="153"/>
      <c r="C10" s="153"/>
      <c r="D10" s="153"/>
      <c r="E10" s="153"/>
      <c r="F10" s="153"/>
      <c r="G10" s="154"/>
    </row>
    <row r="11" spans="1:9" ht="23.25">
      <c r="A11" s="155" t="s">
        <v>222</v>
      </c>
      <c r="B11" s="156"/>
      <c r="C11" s="157"/>
      <c r="D11" s="158">
        <f>'WZÓR '!G77</f>
        <v>0</v>
      </c>
      <c r="E11" s="158"/>
      <c r="F11" s="158"/>
      <c r="G11" s="159"/>
    </row>
    <row r="12" spans="1:9" ht="23.25">
      <c r="A12" s="160" t="s">
        <v>221</v>
      </c>
      <c r="B12" s="161"/>
      <c r="C12" s="162"/>
      <c r="D12" s="166">
        <f>'WZÓR '!G87</f>
        <v>0</v>
      </c>
      <c r="E12" s="167"/>
      <c r="F12" s="167"/>
      <c r="G12" s="168"/>
    </row>
    <row r="13" spans="1:9" ht="23.25">
      <c r="A13" s="163" t="s">
        <v>220</v>
      </c>
      <c r="B13" s="164"/>
      <c r="C13" s="165"/>
      <c r="D13" s="166">
        <f>'WZÓR '!G127</f>
        <v>0</v>
      </c>
      <c r="E13" s="167"/>
      <c r="F13" s="167"/>
      <c r="G13" s="168"/>
    </row>
    <row r="14" spans="1:9" ht="23.25">
      <c r="A14" s="160" t="s">
        <v>219</v>
      </c>
      <c r="B14" s="161"/>
      <c r="C14" s="162"/>
      <c r="D14" s="166">
        <f>'WZÓR '!G143</f>
        <v>0</v>
      </c>
      <c r="E14" s="167"/>
      <c r="F14" s="167"/>
      <c r="G14" s="168"/>
    </row>
    <row r="15" spans="1:9" ht="23.25">
      <c r="A15" s="160" t="s">
        <v>218</v>
      </c>
      <c r="B15" s="161"/>
      <c r="C15" s="162"/>
      <c r="D15" s="166">
        <f>'WZÓR '!G153</f>
        <v>0</v>
      </c>
      <c r="E15" s="167"/>
      <c r="F15" s="167"/>
      <c r="G15" s="168"/>
    </row>
    <row r="16" spans="1:9" ht="23.25">
      <c r="A16" s="171" t="s">
        <v>217</v>
      </c>
      <c r="B16" s="172"/>
      <c r="C16" s="173"/>
      <c r="D16" s="167">
        <f>'WZÓR '!G159</f>
        <v>0</v>
      </c>
      <c r="E16" s="167"/>
      <c r="F16" s="167"/>
      <c r="G16" s="168"/>
    </row>
    <row r="17" spans="1:12" ht="23.25">
      <c r="A17" s="171" t="s">
        <v>216</v>
      </c>
      <c r="B17" s="172"/>
      <c r="C17" s="173"/>
      <c r="D17" s="167">
        <f>'WZÓR '!G169</f>
        <v>0</v>
      </c>
      <c r="E17" s="167"/>
      <c r="F17" s="167"/>
      <c r="G17" s="168"/>
    </row>
    <row r="18" spans="1:12" ht="23.25">
      <c r="A18" s="171" t="s">
        <v>215</v>
      </c>
      <c r="B18" s="172"/>
      <c r="C18" s="173"/>
      <c r="D18" s="167">
        <f>'WZÓR '!G177</f>
        <v>0</v>
      </c>
      <c r="E18" s="167"/>
      <c r="F18" s="167"/>
      <c r="G18" s="168"/>
    </row>
    <row r="19" spans="1:12" ht="24" thickBot="1">
      <c r="A19" s="160" t="s">
        <v>214</v>
      </c>
      <c r="B19" s="161"/>
      <c r="C19" s="162"/>
      <c r="D19" s="166">
        <f>'WZÓR '!G190</f>
        <v>0</v>
      </c>
      <c r="E19" s="167"/>
      <c r="F19" s="167"/>
      <c r="G19" s="168"/>
    </row>
    <row r="20" spans="1:12" ht="22.9" customHeight="1">
      <c r="A20" s="191" t="s">
        <v>202</v>
      </c>
      <c r="B20" s="192"/>
      <c r="C20" s="192"/>
      <c r="D20" s="200">
        <f>SUM(D11:D19)</f>
        <v>0</v>
      </c>
      <c r="E20" s="201"/>
      <c r="F20" s="201"/>
      <c r="G20" s="202"/>
    </row>
    <row r="21" spans="1:12" ht="22.9" customHeight="1" thickBot="1">
      <c r="A21" s="193" t="s">
        <v>213</v>
      </c>
      <c r="B21" s="194"/>
      <c r="C21" s="194"/>
      <c r="D21" s="203">
        <f>D20*0.23</f>
        <v>0</v>
      </c>
      <c r="E21" s="204"/>
      <c r="F21" s="204"/>
      <c r="G21" s="205"/>
    </row>
    <row r="22" spans="1:12" ht="23.45" customHeight="1" thickBot="1">
      <c r="A22" s="193" t="s">
        <v>230</v>
      </c>
      <c r="B22" s="194"/>
      <c r="C22" s="194"/>
      <c r="D22" s="206">
        <f>D20*1.23</f>
        <v>0</v>
      </c>
      <c r="E22" s="207"/>
      <c r="F22" s="207"/>
      <c r="G22" s="208"/>
    </row>
    <row r="23" spans="1:12" ht="28.15" customHeight="1" thickBot="1">
      <c r="A23" s="177" t="s">
        <v>212</v>
      </c>
      <c r="B23" s="178"/>
      <c r="C23" s="178"/>
      <c r="D23" s="179"/>
      <c r="E23" s="179"/>
      <c r="F23" s="179"/>
      <c r="G23" s="180"/>
    </row>
    <row r="24" spans="1:12" ht="33" customHeight="1">
      <c r="A24" s="184" t="s">
        <v>211</v>
      </c>
      <c r="B24" s="185"/>
      <c r="C24" s="185"/>
      <c r="D24" s="181">
        <f>D6</f>
        <v>0</v>
      </c>
      <c r="E24" s="182"/>
      <c r="F24" s="182"/>
      <c r="G24" s="183"/>
    </row>
    <row r="25" spans="1:12" ht="27" customHeight="1" thickBot="1">
      <c r="A25" s="184" t="s">
        <v>210</v>
      </c>
      <c r="B25" s="185"/>
      <c r="C25" s="185"/>
      <c r="D25" s="187">
        <f>D20</f>
        <v>0</v>
      </c>
      <c r="E25" s="188"/>
      <c r="F25" s="188"/>
      <c r="G25" s="189"/>
    </row>
    <row r="26" spans="1:12" ht="29.45" customHeight="1">
      <c r="A26" s="210" t="s">
        <v>209</v>
      </c>
      <c r="B26" s="211"/>
      <c r="C26" s="212"/>
      <c r="D26" s="181">
        <f>D24+D25</f>
        <v>0</v>
      </c>
      <c r="E26" s="182"/>
      <c r="F26" s="182"/>
      <c r="G26" s="183"/>
      <c r="I26" s="54"/>
    </row>
    <row r="27" spans="1:12" ht="33" customHeight="1" thickBot="1">
      <c r="A27" s="210" t="s">
        <v>1</v>
      </c>
      <c r="B27" s="211"/>
      <c r="C27" s="212"/>
      <c r="D27" s="187">
        <f>D26*0.23</f>
        <v>0</v>
      </c>
      <c r="E27" s="188"/>
      <c r="F27" s="188"/>
      <c r="G27" s="189"/>
    </row>
    <row r="28" spans="1:12" ht="31.9" customHeight="1" thickBot="1">
      <c r="A28" s="213" t="s">
        <v>208</v>
      </c>
      <c r="B28" s="214"/>
      <c r="C28" s="215"/>
      <c r="D28" s="217">
        <f>D26+D27</f>
        <v>0</v>
      </c>
      <c r="E28" s="218"/>
      <c r="F28" s="218"/>
      <c r="G28" s="219"/>
      <c r="I28" s="186"/>
      <c r="J28" s="186"/>
      <c r="K28" s="186"/>
      <c r="L28" s="186"/>
    </row>
    <row r="30" spans="1:12" ht="16.899999999999999" customHeight="1">
      <c r="B30" s="216" t="s">
        <v>207</v>
      </c>
      <c r="C30" s="190"/>
      <c r="D30" s="190"/>
      <c r="E30" s="190"/>
      <c r="F30" s="190"/>
      <c r="G30" s="190"/>
    </row>
    <row r="31" spans="1:12" ht="15" customHeight="1">
      <c r="B31" s="216"/>
      <c r="C31" s="190"/>
      <c r="D31" s="190"/>
      <c r="E31" s="190"/>
      <c r="F31" s="190"/>
      <c r="G31" s="190"/>
    </row>
    <row r="32" spans="1:12">
      <c r="G32" s="53"/>
    </row>
  </sheetData>
  <mergeCells count="54">
    <mergeCell ref="B30:B31"/>
    <mergeCell ref="C30:G31"/>
    <mergeCell ref="A6:C6"/>
    <mergeCell ref="A7:C7"/>
    <mergeCell ref="A8:C8"/>
    <mergeCell ref="D6:G6"/>
    <mergeCell ref="D7:G7"/>
    <mergeCell ref="D8:G8"/>
    <mergeCell ref="A20:C20"/>
    <mergeCell ref="D20:G20"/>
    <mergeCell ref="A21:C21"/>
    <mergeCell ref="D26:G26"/>
    <mergeCell ref="D21:G21"/>
    <mergeCell ref="A22:C22"/>
    <mergeCell ref="D22:G22"/>
    <mergeCell ref="D25:G25"/>
    <mergeCell ref="A25:C25"/>
    <mergeCell ref="A26:C26"/>
    <mergeCell ref="A23:G23"/>
    <mergeCell ref="D24:G24"/>
    <mergeCell ref="A24:C24"/>
    <mergeCell ref="I28:L28"/>
    <mergeCell ref="A27:C27"/>
    <mergeCell ref="A28:C28"/>
    <mergeCell ref="D27:G27"/>
    <mergeCell ref="D28:G28"/>
    <mergeCell ref="A18:C18"/>
    <mergeCell ref="D18:G18"/>
    <mergeCell ref="A19:C19"/>
    <mergeCell ref="D19:G19"/>
    <mergeCell ref="A16:C16"/>
    <mergeCell ref="D16:G16"/>
    <mergeCell ref="A17:C17"/>
    <mergeCell ref="D17:G17"/>
    <mergeCell ref="A1:G1"/>
    <mergeCell ref="D5:G5"/>
    <mergeCell ref="A2:C2"/>
    <mergeCell ref="A3:C3"/>
    <mergeCell ref="A4:C4"/>
    <mergeCell ref="A5:C5"/>
    <mergeCell ref="D2:G2"/>
    <mergeCell ref="D3:G3"/>
    <mergeCell ref="D4:G4"/>
    <mergeCell ref="A15:C15"/>
    <mergeCell ref="D12:G12"/>
    <mergeCell ref="D13:G13"/>
    <mergeCell ref="D14:G14"/>
    <mergeCell ref="D15:G15"/>
    <mergeCell ref="A14:C14"/>
    <mergeCell ref="A10:G10"/>
    <mergeCell ref="A11:C11"/>
    <mergeCell ref="D11:G11"/>
    <mergeCell ref="A12:C12"/>
    <mergeCell ref="A13:C13"/>
  </mergeCells>
  <pageMargins left="0.28999999999999998" right="0.11811023622047245" top="1.32" bottom="0.43307086614173229" header="0.15748031496062992" footer="0.15748031496062992"/>
  <pageSetup paperSize="9" scale="6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WZÓR </vt:lpstr>
      <vt:lpstr>TABELA  ELEMENTÓW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Tadek</dc:creator>
  <cp:lastModifiedBy>zdpvid</cp:lastModifiedBy>
  <cp:lastPrinted>2016-07-18T11:44:26Z</cp:lastPrinted>
  <dcterms:created xsi:type="dcterms:W3CDTF">2016-07-06T11:50:27Z</dcterms:created>
  <dcterms:modified xsi:type="dcterms:W3CDTF">2016-07-18T11:52:20Z</dcterms:modified>
</cp:coreProperties>
</file>