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tabela nr 1" sheetId="1" r:id="rId1"/>
  </sheets>
  <definedNames/>
  <calcPr fullCalcOnLoad="1"/>
</workbook>
</file>

<file path=xl/sharedStrings.xml><?xml version="1.0" encoding="utf-8"?>
<sst xmlns="http://schemas.openxmlformats.org/spreadsheetml/2006/main" count="597" uniqueCount="307">
  <si>
    <t>Dział</t>
  </si>
  <si>
    <t>Rozdział</t>
  </si>
  <si>
    <t>Treść</t>
  </si>
  <si>
    <t>010</t>
  </si>
  <si>
    <t>Rolnictwo i łowiectwo</t>
  </si>
  <si>
    <t>01005</t>
  </si>
  <si>
    <t>Prace geodezyjno-urządzeniowe na potrzeby rolnictwa</t>
  </si>
  <si>
    <t>2110</t>
  </si>
  <si>
    <t>Dotacje celowe otrzymane z budżetu państwa na zadania bieżące z zakresu administracji rządowej oraz inne zadania zlecone ustawami realizowane przez powiat</t>
  </si>
  <si>
    <t>020</t>
  </si>
  <si>
    <t>Leśnictwo</t>
  </si>
  <si>
    <t>02001</t>
  </si>
  <si>
    <t>Gospodarka leśna</t>
  </si>
  <si>
    <t>2460</t>
  </si>
  <si>
    <t>Środki otrzymane od pozostałych jednostek zaliczanych do sektora finansów publicznych na realizacje zadań bieżących jednostek zaliczanych do sektora finansów publicznych</t>
  </si>
  <si>
    <t>600</t>
  </si>
  <si>
    <t>Transport i łączność</t>
  </si>
  <si>
    <t>60013</t>
  </si>
  <si>
    <t>Drogi publiczne wojewódzkie</t>
  </si>
  <si>
    <t>2330</t>
  </si>
  <si>
    <t>Dotacje celowe otrzymane od samorządu województwa na zadania bieżące realizowane na podstawie porozumień (umów) między jednostkami samorządu terytorialnego</t>
  </si>
  <si>
    <t>60014</t>
  </si>
  <si>
    <t>Drogi publiczne powiatowe</t>
  </si>
  <si>
    <t>0690</t>
  </si>
  <si>
    <t>Wpływy z różnych opłat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</si>
  <si>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</si>
  <si>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</si>
  <si>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0830</t>
  </si>
  <si>
    <t>Wpływy z usług</t>
  </si>
  <si>
    <t>0920</t>
  </si>
  <si>
    <t>Pozostałe odsetki</t>
  </si>
  <si>
    <t>6300</t>
  </si>
  <si>
    <t>Wpływy z tytułu pomocy finansowej udzielanej między jednostkami samorządu terytorialnego na dofinansowanie własnych zadań inwestycyjnych i zakupów inwestycyjnych</t>
  </si>
  <si>
    <t>6430</t>
  </si>
  <si>
    <t>Dotacje celowe otrzymane z budżetu państwa na realizację inwestycji i zakupów inwestycyjnych własnych powiatu</t>
  </si>
  <si>
    <t>700</t>
  </si>
  <si>
    <t>Gospodarka mieszkaniowa</t>
  </si>
  <si>
    <t>70005</t>
  </si>
  <si>
    <t>Gospodarka gruntami i nieruchomościami</t>
  </si>
  <si>
    <t>2360</t>
  </si>
  <si>
    <t>Dochody jednostek samorządu terytorialnego związane z realizacją zadań z zakresu administracji rządowej oraz innych zadań zleconych ustawami</t>
  </si>
  <si>
    <t>710</t>
  </si>
  <si>
    <t>Działalność usługowa</t>
  </si>
  <si>
    <t>71012</t>
  </si>
  <si>
    <t>Ośrodki dokumentacji geodezyjnej i kartograficznej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</si>
  <si>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</si>
  <si>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</si>
  <si>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</si>
  <si>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</si>
  <si>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</si>
  <si>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</si>
  <si>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>750</t>
  </si>
  <si>
    <t>Administracja publiczna</t>
  </si>
  <si>
    <t>75011</t>
  </si>
  <si>
    <t>Urzędy wojewódzkie</t>
  </si>
  <si>
    <t>75020</t>
  </si>
  <si>
    <t>Starostwa powiatowe</t>
  </si>
  <si>
    <t>0970</t>
  </si>
  <si>
    <t>Wpływy z różnych dochodów</t>
  </si>
  <si>
    <t>6297</t>
  </si>
  <si>
    <t>Środki na dofinansowanie własnych inwestycji gmin (związków gmin), powiatów (związków powiatów), samorządów województw, pozyskane z innych źródeł</t>
  </si>
  <si>
    <t>6298</t>
  </si>
  <si>
    <t>6420</t>
  </si>
  <si>
    <t>Dotacje celowe otrzymane z budżetu państwa na inwestycje i zakupy inwestycyjne realizowane przez powiat na podstawie porozumień z organami administracji rządowej</t>
  </si>
  <si>
    <t>75045</t>
  </si>
  <si>
    <t>Kwalifikacja wojskowa</t>
  </si>
  <si>
    <t>752</t>
  </si>
  <si>
    <t>Obrona narodowa</t>
  </si>
  <si>
    <t>75212</t>
  </si>
  <si>
    <t>Pozostałe wydatki obronne</t>
  </si>
  <si>
    <t>754</t>
  </si>
  <si>
    <t>Bezpieczeństwo publiczne i ochrona przeciwpożarowa</t>
  </si>
  <si>
    <t>75411</t>
  </si>
  <si>
    <t>Komendy powiatowe Państwowej Straży Pożarnej</t>
  </si>
  <si>
    <t>75414</t>
  </si>
  <si>
    <t>Obrona cywilna</t>
  </si>
  <si>
    <t>Usuwanie skutków klęsk żywiołowych</t>
  </si>
  <si>
    <t>2130</t>
  </si>
  <si>
    <t>Dotacje celowe otrzymane z budżetu państwa na realizację bieżących zadań własnych powiatu</t>
  </si>
  <si>
    <t>756</t>
  </si>
  <si>
    <t>Dochody od osób prawnych, od osób fizycznych i od innych jednostek nieposiadających osobowości prawnej oraz wydatki związane z ich poborem</t>
  </si>
  <si>
    <t>75618</t>
  </si>
  <si>
    <t>Wpływy z innych opłat stanowiących dochody jednostek samorządu terytorialnego na podstawie ustaw</t>
  </si>
  <si>
    <t>0420</t>
  </si>
  <si>
    <t>Wpływy z opłaty komunikacyjnej</t>
  </si>
  <si>
    <t>0590</t>
  </si>
  <si>
    <t>Wpływy z opłat za koncesje i licencje</t>
  </si>
  <si>
    <t>75622</t>
  </si>
  <si>
    <t>Udziały powiatów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</si>
  <si>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</si>
  <si>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</si>
  <si>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</si>
  <si>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</si>
  <si>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</si>
  <si>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</si>
  <si>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</si>
  <si>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</si>
  <si>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</si>
  <si>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</si>
  <si>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75803</t>
  </si>
  <si>
    <t>Część wyrównawcza subwencji ogólnej dla powiatów</t>
  </si>
  <si>
    <t>75814</t>
  </si>
  <si>
    <t>Różne rozliczenia finansowe</t>
  </si>
  <si>
    <t>2990</t>
  </si>
  <si>
    <t>Wpłata środków finansowych z niewykorzystanych w terminie wydatków, które nie wygasają z upływem roku budżetowego</t>
  </si>
  <si>
    <t>75832</t>
  </si>
  <si>
    <t>Część równoważąca subwencji ogólnej dla powiatów</t>
  </si>
  <si>
    <t>801</t>
  </si>
  <si>
    <t>Oświata i wychowanie</t>
  </si>
  <si>
    <t>80102</t>
  </si>
  <si>
    <t>Szkoły podstawowe specjalne</t>
  </si>
  <si>
    <t>80110</t>
  </si>
  <si>
    <t>Gimnazja</t>
  </si>
  <si>
    <t>2310</t>
  </si>
  <si>
    <t>Dotacje celowe otrzymane z gminy na zadania bieżące realizowane na podstawie porozumień (umów) między jednostkami samorządu terytorialnego</t>
  </si>
  <si>
    <t>80120</t>
  </si>
  <si>
    <t>Licea ogólnokształcące</t>
  </si>
  <si>
    <t>80130</t>
  </si>
  <si>
    <t>Szkoły zawodowe</t>
  </si>
  <si>
    <t>2380</t>
  </si>
  <si>
    <t>Wpływy do budżetu części zysku gospodarstwa pomocniczego</t>
  </si>
  <si>
    <t>80134</t>
  </si>
  <si>
    <t>Szkoły zawodowe specjalne</t>
  </si>
  <si>
    <t>80142</t>
  </si>
  <si>
    <t>Ośrodki szkolenia, dokształcania i doskonalenia kadr</t>
  </si>
  <si>
    <t>80147</t>
  </si>
  <si>
    <t>Biblioteki pedagogiczne</t>
  </si>
  <si>
    <t>851</t>
  </si>
  <si>
    <t>Ochrona zdrowia</t>
  </si>
  <si>
    <t>85111</t>
  </si>
  <si>
    <t>Szpitale ogólne</t>
  </si>
  <si>
    <t>2710</t>
  </si>
  <si>
    <t>Wpływy z tytułu pomocy finansowej udzielanej między jednostkami samorządu terytorialnego na dofinansowanie własnych zadań bieżących</t>
  </si>
  <si>
    <t>85156</t>
  </si>
  <si>
    <t>Składki na ubezpieczenie zdrowotne oraz świadczenia dla osób nie objętych obowiązkiem ubezpieczenia zdrowotnego</t>
  </si>
  <si>
    <t>85195</t>
  </si>
  <si>
    <t>Pozostała działalność</t>
  </si>
  <si>
    <t>0780</t>
  </si>
  <si>
    <t>Dochody ze zbycia praw majątkowych</t>
  </si>
  <si>
    <t>852</t>
  </si>
  <si>
    <t>Pomoc społeczna</t>
  </si>
  <si>
    <t>85201</t>
  </si>
  <si>
    <t>Placówki opiekuńczo-wychowawcze</t>
  </si>
  <si>
    <t>0680</t>
  </si>
  <si>
    <t>Wpływy od rodziców z tytułu odpłatności za utrzymanie dzieci (wychowanków) w placówkach opiekuńczo-wychowawczych i w rodzinach zastępczych</t>
  </si>
  <si>
    <t>0960</t>
  </si>
  <si>
    <t>Otrzymane spadki, zapisy i darowizny w postaci pieniężnej</t>
  </si>
  <si>
    <t>2320</t>
  </si>
  <si>
    <t>Dotacje celowe otrzymane z powiatu na zadania bieżące realizowane na podstawie porozumień (umów) między jednostkami samorządu terytorialnego</t>
  </si>
  <si>
    <t>85203</t>
  </si>
  <si>
    <t>Ośrodki wsparcia</t>
  </si>
  <si>
    <t>85204</t>
  </si>
  <si>
    <t>Rodziny zastępcze</t>
  </si>
  <si>
    <t>85218</t>
  </si>
  <si>
    <t>Powiatowe centra pomocy rodzinie</t>
  </si>
  <si>
    <t>2007</t>
  </si>
  <si>
    <t>Dotacje celowe w ramach programów finansowanych z udziałem środków europejskich oraz środków o których mowa w art.5 ust.1 pkt 3 oraz ust. 3 pkt 5 i 6 ustawy, lub płatności w ramach budżetu środków europejskich</t>
  </si>
  <si>
    <t>2009</t>
  </si>
  <si>
    <t>853</t>
  </si>
  <si>
    <t>Pozostałe zadania w zakresie polityki społecznej</t>
  </si>
  <si>
    <t>85321</t>
  </si>
  <si>
    <t>Zespoły do spraw orzekania o niepełnosprawności</t>
  </si>
  <si>
    <t>85333</t>
  </si>
  <si>
    <t>Powiatowe urzędy pracy</t>
  </si>
  <si>
    <t>2690</t>
  </si>
  <si>
    <t>Środki z Funduszu Pracy otrzymane przez powiat z przeznaczeniem na finasowanie kosztów wynagrodzenia i składek na ubezpieczenia społeczne pracowników powiatowego urzędu pracy</t>
  </si>
  <si>
    <t>854</t>
  </si>
  <si>
    <t>Edukacyjna opieka wychowawcza</t>
  </si>
  <si>
    <t>85406</t>
  </si>
  <si>
    <t>Poradnie psychologiczno-pedagogiczne, w tym poradnie specjalistyczne</t>
  </si>
  <si>
    <t>85420</t>
  </si>
  <si>
    <t>Młodzieżowe ośrodki wychowawcze</t>
  </si>
  <si>
    <t>900</t>
  </si>
  <si>
    <t>Gospodarka komunalna i ochrona środowiska</t>
  </si>
  <si>
    <t>90019</t>
  </si>
  <si>
    <t>Wpływy i wydatki związane z gromadzeniem środków z opłat i kar za korzystanie ze środowiska</t>
  </si>
  <si>
    <t>926</t>
  </si>
  <si>
    <t>Kultura fizyczna i sport</t>
  </si>
  <si>
    <t>92601</t>
  </si>
  <si>
    <t>Obiekty sportowe</t>
  </si>
  <si>
    <t>6630</t>
  </si>
  <si>
    <t>Dotacje celowe otrzymane z samorządu województwa na inwestycje i zakupy inwestycyjne realizowane na podstawie porozumień (umów) między jednostkami samorządu terytorialnego</t>
  </si>
  <si>
    <t>Razem:</t>
  </si>
  <si>
    <t>Plan według uchwały</t>
  </si>
  <si>
    <t>Wykonanie</t>
  </si>
  <si>
    <t>Procent wykonania</t>
  </si>
  <si>
    <t>85324</t>
  </si>
  <si>
    <t>§</t>
  </si>
  <si>
    <t>Państwowy Fundusz Rehabilitacji Osób Niepełnosprawnych</t>
  </si>
  <si>
    <t>6260</t>
  </si>
  <si>
    <t>751</t>
  </si>
  <si>
    <t>Urzędy naczelnych organów władzy państwowej, kontroli i ochrony prawa oraz sądownictwa</t>
  </si>
  <si>
    <t>Wybory do rad gmin, rad powiatów i sejmików województw, wybory wójtów, burmistrzów i prezydentów miast oraz referenda gminne, powiatowe i wojewódzkie</t>
  </si>
  <si>
    <t>75109</t>
  </si>
  <si>
    <t>6410</t>
  </si>
  <si>
    <t>Dotacje celowe otrzymane z budżetu państwa na inwestycje i zakupy inwestycyjne z zakresu administracji rządowej oraz inne zadania zlecone ustawami realizowane przez powiat</t>
  </si>
  <si>
    <t>80111</t>
  </si>
  <si>
    <t xml:space="preserve">Gimnazja specjalne </t>
  </si>
  <si>
    <t>80195</t>
  </si>
  <si>
    <t>2120</t>
  </si>
  <si>
    <t>Dotacje celowe otrzymane z budżetu państwa na zadania bieżące realizowane przez powiat na podstawie porozumień z organami administracji rządowej</t>
  </si>
  <si>
    <t>Wyszczególnienie</t>
  </si>
  <si>
    <t>% wykonania</t>
  </si>
  <si>
    <t>Dochody własne bez udziałów</t>
  </si>
  <si>
    <t>OGÓŁEM DOCHODY WŁASNE I+II</t>
  </si>
  <si>
    <t>Dotacje, w tym pomoc finansowa od jst</t>
  </si>
  <si>
    <t>Część oświatowa</t>
  </si>
  <si>
    <t>Część wyrównawcza</t>
  </si>
  <si>
    <t>Część równoważąca</t>
  </si>
  <si>
    <t xml:space="preserve">OGÓŁEM DOCHODY   </t>
  </si>
  <si>
    <t>1.</t>
  </si>
  <si>
    <t>2.</t>
  </si>
  <si>
    <t>3.</t>
  </si>
  <si>
    <t>4.</t>
  </si>
  <si>
    <t>5.</t>
  </si>
  <si>
    <t>6.</t>
  </si>
  <si>
    <t>7.</t>
  </si>
  <si>
    <t xml:space="preserve">Subwencja ogólna </t>
  </si>
  <si>
    <t>1.1</t>
  </si>
  <si>
    <t>1.2</t>
  </si>
  <si>
    <t>1.3</t>
  </si>
  <si>
    <t xml:space="preserve">2. </t>
  </si>
  <si>
    <t>2.1</t>
  </si>
  <si>
    <t>2.2</t>
  </si>
  <si>
    <t>2.3</t>
  </si>
  <si>
    <t xml:space="preserve">Dotacje celowe, w tym: </t>
  </si>
  <si>
    <t>Dochody własne,  w tym:</t>
  </si>
  <si>
    <t>część oświatowa</t>
  </si>
  <si>
    <t>część wyrównawcza</t>
  </si>
  <si>
    <t>część równoważąca</t>
  </si>
  <si>
    <t>3.1</t>
  </si>
  <si>
    <t>3.2</t>
  </si>
  <si>
    <t>3.2.2</t>
  </si>
  <si>
    <t>3.3.1</t>
  </si>
  <si>
    <t>Dotacje celowe otrzymane z budżetu państwa  w tym:</t>
  </si>
  <si>
    <t>3.1.1</t>
  </si>
  <si>
    <t xml:space="preserve">otrzymane  na zadania bieżące, w tym: </t>
  </si>
  <si>
    <t>3.1.1.1</t>
  </si>
  <si>
    <t xml:space="preserve">na zadania z zakresu administracji rządowej oraz inne zadania zlecone </t>
  </si>
  <si>
    <t>3.1.1.2</t>
  </si>
  <si>
    <t xml:space="preserve">na zadania bieżące realizowane przez powiat na podstawie porozumień </t>
  </si>
  <si>
    <t>na realizację bieżących zadań własnych powiatu</t>
  </si>
  <si>
    <t>3.1.1.3</t>
  </si>
  <si>
    <t>3.1.2</t>
  </si>
  <si>
    <t xml:space="preserve">otrzymane  na zadania inwestycyjne , w tym: </t>
  </si>
  <si>
    <t xml:space="preserve">na zadania inwestycyjne realizowane przez powiat na podstawie porozumień </t>
  </si>
  <si>
    <t xml:space="preserve">na realizację inwestycyjnych  zadań własnych </t>
  </si>
  <si>
    <t>3.1.2.1</t>
  </si>
  <si>
    <t>3.1.2.2</t>
  </si>
  <si>
    <t>3.2.1</t>
  </si>
  <si>
    <t xml:space="preserve">zawarte na zadnia bieżące </t>
  </si>
  <si>
    <t>Dotacje celowe otrzymane w ramach umów i porozumień między  jednostkami samorządu terytorialnego  w tym:</t>
  </si>
  <si>
    <t xml:space="preserve">zawarte na zadnia inwestycyjne   </t>
  </si>
  <si>
    <t xml:space="preserve">3.3 </t>
  </si>
  <si>
    <t>3.3.2</t>
  </si>
  <si>
    <t>Dotacje celowe w ramach programów finansowanych z udziałem środków europejskich oraz środków o których mowa w art.5 ust.1 pkt 3 oraz ust. 3, w tym:</t>
  </si>
  <si>
    <t xml:space="preserve">Dotacje z funduszy celowych </t>
  </si>
  <si>
    <t>3.4</t>
  </si>
  <si>
    <t>3.4.1</t>
  </si>
  <si>
    <t>3.4.2</t>
  </si>
  <si>
    <t xml:space="preserve">1. dochody bieżące </t>
  </si>
  <si>
    <t xml:space="preserve">2. dochody majątkowe  </t>
  </si>
  <si>
    <t>udziały powiatów w podatkach stanowiących dochód budżetu państwa (dochody bieżące)</t>
  </si>
  <si>
    <t>pozostałe dochody  (dochody bieżące)</t>
  </si>
  <si>
    <t>dochody z majątku powiatu  (dochody majątkowe)</t>
  </si>
  <si>
    <t>Pozostałe środk w tym: z Funduszu Pracy otrzymane na zadnia bieżące</t>
  </si>
  <si>
    <t>L.p.</t>
  </si>
  <si>
    <t>8.</t>
  </si>
  <si>
    <t>2117</t>
  </si>
  <si>
    <t>2119</t>
  </si>
  <si>
    <t>85421</t>
  </si>
  <si>
    <t>Młodzieżowe ośrodki socjoterapii</t>
  </si>
  <si>
    <t>2708</t>
  </si>
  <si>
    <t>Środki na dofinansowanie własnych zadań bieżących gmin (związków gmin), powiatów (związków powiatów), samorządów województw, pozyskane z innych źródeł</t>
  </si>
  <si>
    <t>0900</t>
  </si>
  <si>
    <t>Odsetki od dotacji oraz płatności: wykorzystanych niezgodnie z przeznaczeniem lub wykorzystanych z naruszeniem procedur, o których mowa w art. 184 ustawy, pobranych nienależnie lub w nadmiernej wysokości</t>
  </si>
  <si>
    <t>2910</t>
  </si>
  <si>
    <t xml:space="preserve">Wpływy ze zwrotów dotacji oraz płatności, w tym wykorzystanych niezgodnie z przeznaczeniem lub wykorzystanych z naruszeniem procedur, o których mowa w art. 184 ustawy, pobranych nienależnie lub w nadmiernej wysokości </t>
  </si>
  <si>
    <t>0580</t>
  </si>
  <si>
    <t>Grzywny i inne kary pieniężne od osób prawnych i innych jednostek organizacyjnych</t>
  </si>
  <si>
    <t>Zadania w zakresie przeciwdziałania przemocy w rodzinie</t>
  </si>
  <si>
    <t>85205</t>
  </si>
  <si>
    <t>Ochrona powietrza atmosferycznego i klimatu</t>
  </si>
  <si>
    <t>90005</t>
  </si>
  <si>
    <t>90095</t>
  </si>
  <si>
    <t>Tabela nr 1</t>
  </si>
  <si>
    <t xml:space="preserve">Powiatu Wołowskiego za 2011r. </t>
  </si>
  <si>
    <t>Wykonanie planu dochodów Powiatu Wołowskiego  na dzień 31.12.2011r.</t>
  </si>
  <si>
    <t>Plan po zmianach na dzień 31.12.2011</t>
  </si>
  <si>
    <t>Struktura  planowanych i zrealizowanych dochodów budżetowych przez Powiat Wołowski w 2011r., według źródeł  przedstawia się następująco:</t>
  </si>
  <si>
    <t>0570</t>
  </si>
  <si>
    <t>Grzywny, mandaty i inne kary pieniężne od osób fizycznych</t>
  </si>
  <si>
    <t>6207</t>
  </si>
  <si>
    <t>Dotacje celowe w ramach programów finansowanych z udziałem środków europejskich oraz środków, o których mowa w art.5 ust.1 pkt. 3 oraz ust. 3 pkt 5 i 6 ustawy, lub płatności w ramach budżetu środków europejskich</t>
  </si>
  <si>
    <t>Grzywny i inne kary pieniężne od osóbfizycznych i  prawnych i innych jednostek organizacyjnych</t>
  </si>
  <si>
    <t>Uzupełnienie subwencji ogólnej dla jednostek samorządu terytorialnego</t>
  </si>
  <si>
    <t>Środki na uzupełnienie dochodów powiatów</t>
  </si>
  <si>
    <t>1.4</t>
  </si>
  <si>
    <t>2701</t>
  </si>
  <si>
    <t>85295</t>
  </si>
  <si>
    <t>RAZEM W TYM:</t>
  </si>
  <si>
    <t xml:space="preserve">dochody własne </t>
  </si>
  <si>
    <t xml:space="preserve">dotacje </t>
  </si>
  <si>
    <t xml:space="preserve">Struktura planowanych dochodów w 2011 roku </t>
  </si>
  <si>
    <t>subwencje</t>
  </si>
  <si>
    <t>Środki na dofinansowanie własnych zadań bieżących gmin (związków gmin), powiatów (związków powiatów), samorządów województw, pozyskane z innych źródeł z udziałem środków europejskich</t>
  </si>
  <si>
    <t>do sprawozdania z wykonania budżetu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</si>
</sst>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\ _z_ł"/>
    <numFmt numFmtId="166" formatCode="0.0%"/>
    <numFmt numFmtId="167" formatCode="#,##0.0_ ;\-#,##0.0\ "/>
    <numFmt numFmtId="168" formatCode="#,##0_ ;\-#,##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\ &quot;zł&quot;"/>
  </numFmts>
  <fonts count="37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 CE"/>
      <family val="0"/>
    </font>
    <font>
      <sz val="8"/>
      <name val="Arial"/>
      <family val="2"/>
    </font>
    <font>
      <sz val="8.25"/>
      <color indexed="8"/>
      <name val="Arial"/>
      <family val="2"/>
    </font>
    <font>
      <b/>
      <sz val="8.25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7.5"/>
      <color indexed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9"/>
      <name val="Arial"/>
      <family val="2"/>
    </font>
    <font>
      <b/>
      <sz val="8"/>
      <color indexed="8"/>
      <name val="Czcionka tekstu podstawowego"/>
      <family val="0"/>
    </font>
    <font>
      <sz val="11"/>
      <name val="Arial"/>
      <family val="2"/>
    </font>
    <font>
      <sz val="12"/>
      <color indexed="8"/>
      <name val="Arial"/>
      <family val="0"/>
    </font>
    <font>
      <b/>
      <sz val="1.5"/>
      <name val="Arial"/>
      <family val="2"/>
    </font>
    <font>
      <sz val="1.25"/>
      <name val="Arial"/>
      <family val="0"/>
    </font>
    <font>
      <sz val="7.5"/>
      <color indexed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0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172">
    <xf numFmtId="0" fontId="0" fillId="0" borderId="0" xfId="0" applyAlignment="1">
      <alignment/>
    </xf>
    <xf numFmtId="49" fontId="4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24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25" borderId="0" xfId="0" applyNumberFormat="1" applyFont="1" applyFill="1" applyBorder="1" applyAlignment="1" applyProtection="1">
      <alignment horizontal="left"/>
      <protection locked="0"/>
    </xf>
    <xf numFmtId="0" fontId="4" fillId="25" borderId="0" xfId="0" applyNumberFormat="1" applyFont="1" applyFill="1" applyBorder="1" applyAlignment="1" applyProtection="1">
      <alignment horizontal="center"/>
      <protection locked="0"/>
    </xf>
    <xf numFmtId="0" fontId="3" fillId="25" borderId="11" xfId="0" applyNumberFormat="1" applyFont="1" applyFill="1" applyBorder="1" applyAlignment="1" applyProtection="1">
      <alignment horizontal="center" wrapText="1"/>
      <protection locked="0"/>
    </xf>
    <xf numFmtId="49" fontId="3" fillId="26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25" borderId="0" xfId="0" applyNumberFormat="1" applyFont="1" applyFill="1" applyBorder="1" applyAlignment="1" applyProtection="1">
      <alignment horizontal="left" vertical="center"/>
      <protection locked="0"/>
    </xf>
    <xf numFmtId="4" fontId="6" fillId="0" borderId="11" xfId="0" applyNumberFormat="1" applyFont="1" applyBorder="1" applyAlignment="1">
      <alignment vertical="center"/>
    </xf>
    <xf numFmtId="164" fontId="4" fillId="24" borderId="11" xfId="0" applyNumberFormat="1" applyFont="1" applyFill="1" applyBorder="1" applyAlignment="1" applyProtection="1">
      <alignment vertical="center" wrapText="1"/>
      <protection locked="0"/>
    </xf>
    <xf numFmtId="164" fontId="4" fillId="27" borderId="11" xfId="0" applyNumberFormat="1" applyFont="1" applyFill="1" applyBorder="1" applyAlignment="1" applyProtection="1">
      <alignment vertical="center" wrapText="1"/>
      <protection locked="0"/>
    </xf>
    <xf numFmtId="49" fontId="4" fillId="27" borderId="11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1" xfId="0" applyNumberFormat="1" applyFont="1" applyBorder="1" applyAlignment="1">
      <alignment vertical="center"/>
    </xf>
    <xf numFmtId="49" fontId="4" fillId="25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25" borderId="0" xfId="0" applyNumberFormat="1" applyFont="1" applyFill="1" applyBorder="1" applyAlignment="1" applyProtection="1">
      <alignment horizontal="left"/>
      <protection locked="0"/>
    </xf>
    <xf numFmtId="44" fontId="4" fillId="25" borderId="0" xfId="0" applyNumberFormat="1" applyFont="1" applyFill="1" applyBorder="1" applyAlignment="1" applyProtection="1">
      <alignment horizontal="left"/>
      <protection locked="0"/>
    </xf>
    <xf numFmtId="0" fontId="2" fillId="0" borderId="11" xfId="0" applyFont="1" applyBorder="1" applyAlignment="1">
      <alignment vertical="center"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49" fontId="4" fillId="28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6" borderId="11" xfId="0" applyNumberFormat="1" applyFont="1" applyFill="1" applyBorder="1" applyAlignment="1" applyProtection="1">
      <alignment vertical="center" wrapText="1"/>
      <protection/>
    </xf>
    <xf numFmtId="164" fontId="4" fillId="28" borderId="11" xfId="0" applyNumberFormat="1" applyFont="1" applyFill="1" applyBorder="1" applyAlignment="1" applyProtection="1">
      <alignment vertical="center" wrapText="1"/>
      <protection locked="0"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49" fontId="3" fillId="24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NumberFormat="1" applyFont="1" applyFill="1" applyBorder="1" applyAlignment="1" applyProtection="1">
      <alignment horizontal="left"/>
      <protection locked="0"/>
    </xf>
    <xf numFmtId="164" fontId="3" fillId="0" borderId="11" xfId="0" applyNumberFormat="1" applyFont="1" applyFill="1" applyBorder="1" applyAlignment="1" applyProtection="1">
      <alignment horizontal="right"/>
      <protection locked="0"/>
    </xf>
    <xf numFmtId="49" fontId="4" fillId="24" borderId="11" xfId="0" applyNumberFormat="1" applyFont="1" applyFill="1" applyBorder="1" applyAlignment="1" applyProtection="1">
      <alignment horizontal="left" vertical="center" wrapText="1"/>
      <protection locked="0"/>
    </xf>
    <xf numFmtId="164" fontId="4" fillId="24" borderId="11" xfId="0" applyNumberFormat="1" applyFont="1" applyFill="1" applyBorder="1" applyAlignment="1" applyProtection="1">
      <alignment horizontal="right" vertical="center" wrapText="1"/>
      <protection locked="0"/>
    </xf>
    <xf numFmtId="49" fontId="3" fillId="24" borderId="11" xfId="0" applyNumberFormat="1" applyFont="1" applyFill="1" applyBorder="1" applyAlignment="1" applyProtection="1">
      <alignment horizontal="left" vertical="center" wrapText="1"/>
      <protection locked="0"/>
    </xf>
    <xf numFmtId="164" fontId="3" fillId="24" borderId="11" xfId="0" applyNumberFormat="1" applyFont="1" applyFill="1" applyBorder="1" applyAlignment="1" applyProtection="1">
      <alignment horizontal="right" vertical="center" wrapText="1"/>
      <protection locked="0"/>
    </xf>
    <xf numFmtId="49" fontId="3" fillId="24" borderId="11" xfId="0" applyNumberFormat="1" applyFont="1" applyFill="1" applyBorder="1" applyAlignment="1" applyProtection="1">
      <alignment horizontal="right" vertical="center" wrapText="1"/>
      <protection locked="0"/>
    </xf>
    <xf numFmtId="164" fontId="4" fillId="25" borderId="11" xfId="0" applyNumberFormat="1" applyFont="1" applyFill="1" applyBorder="1" applyAlignment="1" applyProtection="1">
      <alignment vertical="center" wrapText="1"/>
      <protection locked="0"/>
    </xf>
    <xf numFmtId="164" fontId="4" fillId="29" borderId="11" xfId="0" applyNumberFormat="1" applyFont="1" applyFill="1" applyBorder="1" applyAlignment="1" applyProtection="1">
      <alignment vertical="center" wrapText="1"/>
      <protection locked="0"/>
    </xf>
    <xf numFmtId="0" fontId="7" fillId="25" borderId="11" xfId="0" applyNumberFormat="1" applyFont="1" applyFill="1" applyBorder="1" applyAlignment="1" applyProtection="1">
      <alignment horizontal="center" vertical="center" wrapText="1"/>
      <protection/>
    </xf>
    <xf numFmtId="0" fontId="10" fillId="25" borderId="0" xfId="0" applyNumberFormat="1" applyFont="1" applyFill="1" applyBorder="1" applyAlignment="1" applyProtection="1">
      <alignment horizontal="left"/>
      <protection locked="0"/>
    </xf>
    <xf numFmtId="0" fontId="3" fillId="20" borderId="11" xfId="0" applyNumberFormat="1" applyFont="1" applyFill="1" applyBorder="1" applyAlignment="1" applyProtection="1">
      <alignment horizontal="left"/>
      <protection locked="0"/>
    </xf>
    <xf numFmtId="0" fontId="4" fillId="25" borderId="11" xfId="0" applyNumberFormat="1" applyFont="1" applyFill="1" applyBorder="1" applyAlignment="1" applyProtection="1">
      <alignment horizontal="left" wrapText="1"/>
      <protection locked="0"/>
    </xf>
    <xf numFmtId="4" fontId="4" fillId="25" borderId="0" xfId="0" applyNumberFormat="1" applyFont="1" applyFill="1" applyBorder="1" applyAlignment="1" applyProtection="1">
      <alignment horizontal="right"/>
      <protection locked="0"/>
    </xf>
    <xf numFmtId="0" fontId="4" fillId="25" borderId="11" xfId="0" applyNumberFormat="1" applyFont="1" applyFill="1" applyBorder="1" applyAlignment="1" applyProtection="1">
      <alignment horizontal="left"/>
      <protection locked="0"/>
    </xf>
    <xf numFmtId="0" fontId="3" fillId="25" borderId="0" xfId="0" applyNumberFormat="1" applyFont="1" applyFill="1" applyBorder="1" applyAlignment="1" applyProtection="1">
      <alignment horizontal="left"/>
      <protection locked="0"/>
    </xf>
    <xf numFmtId="0" fontId="3" fillId="25" borderId="11" xfId="0" applyNumberFormat="1" applyFont="1" applyFill="1" applyBorder="1" applyAlignment="1" applyProtection="1">
      <alignment horizontal="left"/>
      <protection locked="0"/>
    </xf>
    <xf numFmtId="0" fontId="2" fillId="25" borderId="0" xfId="0" applyNumberFormat="1" applyFont="1" applyFill="1" applyBorder="1" applyAlignment="1" applyProtection="1">
      <alignment horizontal="center"/>
      <protection locked="0"/>
    </xf>
    <xf numFmtId="0" fontId="7" fillId="6" borderId="11" xfId="0" applyNumberFormat="1" applyFont="1" applyFill="1" applyBorder="1" applyAlignment="1" applyProtection="1">
      <alignment horizontal="center" vertical="center" wrapText="1"/>
      <protection/>
    </xf>
    <xf numFmtId="0" fontId="3" fillId="25" borderId="11" xfId="0" applyNumberFormat="1" applyFont="1" applyFill="1" applyBorder="1" applyAlignment="1" applyProtection="1">
      <alignment horizontal="center"/>
      <protection locked="0"/>
    </xf>
    <xf numFmtId="0" fontId="4" fillId="25" borderId="11" xfId="0" applyNumberFormat="1" applyFont="1" applyFill="1" applyBorder="1" applyAlignment="1" applyProtection="1">
      <alignment horizontal="center"/>
      <protection locked="0"/>
    </xf>
    <xf numFmtId="49" fontId="11" fillId="24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25" borderId="11" xfId="0" applyNumberFormat="1" applyFont="1" applyFill="1" applyBorder="1" applyAlignment="1" applyProtection="1">
      <alignment horizontal="center"/>
      <protection locked="0"/>
    </xf>
    <xf numFmtId="0" fontId="3" fillId="22" borderId="11" xfId="0" applyNumberFormat="1" applyFont="1" applyFill="1" applyBorder="1" applyAlignment="1" applyProtection="1">
      <alignment horizontal="center"/>
      <protection locked="0"/>
    </xf>
    <xf numFmtId="0" fontId="3" fillId="22" borderId="11" xfId="0" applyNumberFormat="1" applyFont="1" applyFill="1" applyBorder="1" applyAlignment="1" applyProtection="1">
      <alignment horizontal="left" wrapText="1"/>
      <protection locked="0"/>
    </xf>
    <xf numFmtId="0" fontId="3" fillId="22" borderId="11" xfId="0" applyNumberFormat="1" applyFont="1" applyFill="1" applyBorder="1" applyAlignment="1" applyProtection="1">
      <alignment horizontal="left"/>
      <protection locked="0"/>
    </xf>
    <xf numFmtId="0" fontId="3" fillId="22" borderId="12" xfId="0" applyNumberFormat="1" applyFont="1" applyFill="1" applyBorder="1" applyAlignment="1" applyProtection="1">
      <alignment horizontal="center"/>
      <protection locked="0"/>
    </xf>
    <xf numFmtId="0" fontId="3" fillId="22" borderId="12" xfId="0" applyNumberFormat="1" applyFont="1" applyFill="1" applyBorder="1" applyAlignment="1" applyProtection="1">
      <alignment horizontal="left" wrapText="1"/>
      <protection locked="0"/>
    </xf>
    <xf numFmtId="0" fontId="3" fillId="22" borderId="12" xfId="0" applyNumberFormat="1" applyFont="1" applyFill="1" applyBorder="1" applyAlignment="1" applyProtection="1">
      <alignment horizontal="left"/>
      <protection locked="0"/>
    </xf>
    <xf numFmtId="0" fontId="3" fillId="4" borderId="11" xfId="0" applyNumberFormat="1" applyFont="1" applyFill="1" applyBorder="1" applyAlignment="1" applyProtection="1">
      <alignment horizontal="center"/>
      <protection locked="0"/>
    </xf>
    <xf numFmtId="0" fontId="4" fillId="4" borderId="11" xfId="0" applyNumberFormat="1" applyFont="1" applyFill="1" applyBorder="1" applyAlignment="1" applyProtection="1">
      <alignment horizontal="left"/>
      <protection locked="0"/>
    </xf>
    <xf numFmtId="0" fontId="3" fillId="4" borderId="11" xfId="0" applyNumberFormat="1" applyFont="1" applyFill="1" applyBorder="1" applyAlignment="1" applyProtection="1">
      <alignment horizontal="left"/>
      <protection locked="0"/>
    </xf>
    <xf numFmtId="0" fontId="3" fillId="20" borderId="11" xfId="0" applyNumberFormat="1" applyFont="1" applyFill="1" applyBorder="1" applyAlignment="1" applyProtection="1">
      <alignment horizontal="center"/>
      <protection locked="0"/>
    </xf>
    <xf numFmtId="49" fontId="3" fillId="26" borderId="11" xfId="0" applyNumberFormat="1" applyFont="1" applyFill="1" applyBorder="1" applyAlignment="1" applyProtection="1">
      <alignment horizontal="left" vertical="center" wrapText="1"/>
      <protection locked="0"/>
    </xf>
    <xf numFmtId="4" fontId="3" fillId="20" borderId="11" xfId="0" applyNumberFormat="1" applyFont="1" applyFill="1" applyBorder="1" applyAlignment="1" applyProtection="1">
      <alignment horizontal="right"/>
      <protection locked="0"/>
    </xf>
    <xf numFmtId="164" fontId="3" fillId="26" borderId="11" xfId="0" applyNumberFormat="1" applyFont="1" applyFill="1" applyBorder="1" applyAlignment="1" applyProtection="1">
      <alignment vertical="center" wrapText="1"/>
      <protection locked="0"/>
    </xf>
    <xf numFmtId="49" fontId="4" fillId="27" borderId="11" xfId="0" applyNumberFormat="1" applyFont="1" applyFill="1" applyBorder="1" applyAlignment="1" applyProtection="1">
      <alignment horizontal="left" vertical="center" wrapText="1"/>
      <protection locked="0"/>
    </xf>
    <xf numFmtId="49" fontId="4" fillId="6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29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29" borderId="11" xfId="0" applyNumberFormat="1" applyFont="1" applyFill="1" applyBorder="1" applyAlignment="1" applyProtection="1">
      <alignment horizontal="left" vertical="center" wrapText="1"/>
      <protection locked="0"/>
    </xf>
    <xf numFmtId="0" fontId="7" fillId="6" borderId="11" xfId="0" applyNumberFormat="1" applyFont="1" applyFill="1" applyBorder="1" applyAlignment="1" applyProtection="1">
      <alignment horizontal="left" vertical="center" wrapText="1"/>
      <protection/>
    </xf>
    <xf numFmtId="0" fontId="8" fillId="20" borderId="11" xfId="0" applyNumberFormat="1" applyFont="1" applyFill="1" applyBorder="1" applyAlignment="1" applyProtection="1">
      <alignment horizontal="center" vertical="center" wrapText="1"/>
      <protection/>
    </xf>
    <xf numFmtId="0" fontId="8" fillId="2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49" fontId="30" fillId="24" borderId="11" xfId="0" applyNumberFormat="1" applyFont="1" applyFill="1" applyBorder="1" applyAlignment="1" applyProtection="1">
      <alignment horizontal="left" vertical="center" wrapText="1"/>
      <protection locked="0"/>
    </xf>
    <xf numFmtId="4" fontId="3" fillId="25" borderId="0" xfId="0" applyNumberFormat="1" applyFont="1" applyFill="1" applyBorder="1" applyAlignment="1" applyProtection="1">
      <alignment horizontal="left"/>
      <protection locked="0"/>
    </xf>
    <xf numFmtId="4" fontId="2" fillId="25" borderId="0" xfId="0" applyNumberFormat="1" applyFont="1" applyFill="1" applyBorder="1" applyAlignment="1" applyProtection="1">
      <alignment horizontal="left" vertical="center"/>
      <protection locked="0"/>
    </xf>
    <xf numFmtId="4" fontId="6" fillId="0" borderId="11" xfId="0" applyNumberFormat="1" applyFont="1" applyBorder="1" applyAlignment="1">
      <alignment vertical="center"/>
    </xf>
    <xf numFmtId="4" fontId="3" fillId="26" borderId="11" xfId="0" applyNumberFormat="1" applyFont="1" applyFill="1" applyBorder="1" applyAlignment="1" applyProtection="1">
      <alignment vertical="center" wrapText="1"/>
      <protection locked="0"/>
    </xf>
    <xf numFmtId="4" fontId="4" fillId="24" borderId="11" xfId="0" applyNumberFormat="1" applyFont="1" applyFill="1" applyBorder="1" applyAlignment="1" applyProtection="1">
      <alignment vertical="center" wrapText="1"/>
      <protection locked="0"/>
    </xf>
    <xf numFmtId="4" fontId="4" fillId="28" borderId="11" xfId="0" applyNumberFormat="1" applyFont="1" applyFill="1" applyBorder="1" applyAlignment="1" applyProtection="1">
      <alignment vertical="center" wrapText="1"/>
      <protection locked="0"/>
    </xf>
    <xf numFmtId="4" fontId="4" fillId="27" borderId="11" xfId="0" applyNumberFormat="1" applyFont="1" applyFill="1" applyBorder="1" applyAlignment="1" applyProtection="1">
      <alignment vertical="center" wrapText="1"/>
      <protection locked="0"/>
    </xf>
    <xf numFmtId="4" fontId="4" fillId="25" borderId="0" xfId="0" applyNumberFormat="1" applyFont="1" applyFill="1" applyBorder="1" applyAlignment="1" applyProtection="1">
      <alignment horizontal="right" vertical="center"/>
      <protection locked="0"/>
    </xf>
    <xf numFmtId="4" fontId="3" fillId="24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1" xfId="0" applyNumberFormat="1" applyFont="1" applyFill="1" applyBorder="1" applyAlignment="1" applyProtection="1">
      <alignment horizontal="center" vertical="center"/>
      <protection locked="0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4" fontId="4" fillId="24" borderId="11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3" fillId="24" borderId="11" xfId="0" applyNumberFormat="1" applyFont="1" applyFill="1" applyBorder="1" applyAlignment="1" applyProtection="1">
      <alignment horizontal="right" vertical="center" wrapText="1"/>
      <protection locked="0"/>
    </xf>
    <xf numFmtId="4" fontId="3" fillId="20" borderId="11" xfId="0" applyNumberFormat="1" applyFont="1" applyFill="1" applyBorder="1" applyAlignment="1" applyProtection="1">
      <alignment horizontal="right" vertical="center"/>
      <protection locked="0"/>
    </xf>
    <xf numFmtId="4" fontId="11" fillId="24" borderId="11" xfId="0" applyNumberFormat="1" applyFont="1" applyFill="1" applyBorder="1" applyAlignment="1" applyProtection="1">
      <alignment horizontal="center" vertical="center" wrapText="1"/>
      <protection locked="0"/>
    </xf>
    <xf numFmtId="4" fontId="4" fillId="25" borderId="11" xfId="0" applyNumberFormat="1" applyFont="1" applyFill="1" applyBorder="1" applyAlignment="1" applyProtection="1">
      <alignment horizontal="right" vertical="center"/>
      <protection locked="0"/>
    </xf>
    <xf numFmtId="4" fontId="3" fillId="22" borderId="11" xfId="0" applyNumberFormat="1" applyFont="1" applyFill="1" applyBorder="1" applyAlignment="1" applyProtection="1">
      <alignment horizontal="right" vertical="center"/>
      <protection locked="0"/>
    </xf>
    <xf numFmtId="4" fontId="4" fillId="4" borderId="11" xfId="0" applyNumberFormat="1" applyFont="1" applyFill="1" applyBorder="1" applyAlignment="1" applyProtection="1">
      <alignment horizontal="right" vertical="center"/>
      <protection locked="0"/>
    </xf>
    <xf numFmtId="4" fontId="3" fillId="22" borderId="12" xfId="0" applyNumberFormat="1" applyFont="1" applyFill="1" applyBorder="1" applyAlignment="1" applyProtection="1">
      <alignment horizontal="right" vertical="center"/>
      <protection locked="0"/>
    </xf>
    <xf numFmtId="4" fontId="9" fillId="25" borderId="11" xfId="0" applyNumberFormat="1" applyFont="1" applyFill="1" applyBorder="1" applyAlignment="1" applyProtection="1">
      <alignment horizontal="right" vertical="center"/>
      <protection locked="0"/>
    </xf>
    <xf numFmtId="4" fontId="10" fillId="25" borderId="11" xfId="0" applyNumberFormat="1" applyFont="1" applyFill="1" applyBorder="1" applyAlignment="1" applyProtection="1">
      <alignment horizontal="right" vertical="center"/>
      <protection locked="0"/>
    </xf>
    <xf numFmtId="4" fontId="4" fillId="25" borderId="0" xfId="0" applyNumberFormat="1" applyFont="1" applyFill="1" applyBorder="1" applyAlignment="1" applyProtection="1">
      <alignment horizontal="left" vertical="center"/>
      <protection locked="0"/>
    </xf>
    <xf numFmtId="49" fontId="3" fillId="24" borderId="0" xfId="0" applyNumberFormat="1" applyFont="1" applyFill="1" applyBorder="1" applyAlignment="1" applyProtection="1">
      <alignment horizontal="left" vertical="center" wrapText="1"/>
      <protection locked="0"/>
    </xf>
    <xf numFmtId="49" fontId="3" fillId="24" borderId="0" xfId="0" applyNumberFormat="1" applyFont="1" applyFill="1" applyBorder="1" applyAlignment="1" applyProtection="1">
      <alignment horizontal="right" vertical="center" wrapText="1"/>
      <protection locked="0"/>
    </xf>
    <xf numFmtId="4" fontId="4" fillId="24" borderId="0" xfId="0" applyNumberFormat="1" applyFont="1" applyFill="1" applyBorder="1" applyAlignment="1" applyProtection="1">
      <alignment horizontal="right" vertical="center" wrapText="1"/>
      <protection locked="0"/>
    </xf>
    <xf numFmtId="4" fontId="4" fillId="24" borderId="11" xfId="0" applyNumberFormat="1" applyFont="1" applyFill="1" applyBorder="1" applyAlignment="1" applyProtection="1">
      <alignment vertical="center" wrapText="1"/>
      <protection locked="0"/>
    </xf>
    <xf numFmtId="0" fontId="7" fillId="29" borderId="11" xfId="0" applyNumberFormat="1" applyFont="1" applyFill="1" applyBorder="1" applyAlignment="1" applyProtection="1">
      <alignment horizontal="left" vertical="center" wrapText="1"/>
      <protection/>
    </xf>
    <xf numFmtId="0" fontId="7" fillId="29" borderId="11" xfId="0" applyNumberFormat="1" applyFont="1" applyFill="1" applyBorder="1" applyAlignment="1" applyProtection="1">
      <alignment horizontal="center" vertical="center" wrapText="1"/>
      <protection/>
    </xf>
    <xf numFmtId="0" fontId="7" fillId="29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164" fontId="6" fillId="24" borderId="11" xfId="0" applyNumberFormat="1" applyFont="1" applyFill="1" applyBorder="1" applyAlignment="1" applyProtection="1">
      <alignment vertical="center" wrapText="1"/>
      <protection locked="0"/>
    </xf>
    <xf numFmtId="4" fontId="6" fillId="25" borderId="11" xfId="0" applyNumberFormat="1" applyFont="1" applyFill="1" applyBorder="1" applyAlignment="1">
      <alignment vertical="center"/>
    </xf>
    <xf numFmtId="0" fontId="7" fillId="25" borderId="11" xfId="0" applyNumberFormat="1" applyFont="1" applyFill="1" applyBorder="1" applyAlignment="1" applyProtection="1">
      <alignment horizontal="left" vertical="center" wrapText="1"/>
      <protection/>
    </xf>
    <xf numFmtId="10" fontId="4" fillId="25" borderId="11" xfId="54" applyNumberFormat="1" applyFont="1" applyFill="1" applyBorder="1" applyAlignment="1" applyProtection="1">
      <alignment horizontal="right" vertical="center"/>
      <protection locked="0"/>
    </xf>
    <xf numFmtId="10" fontId="4" fillId="4" borderId="11" xfId="54" applyNumberFormat="1" applyFont="1" applyFill="1" applyBorder="1" applyAlignment="1" applyProtection="1">
      <alignment horizontal="right" vertical="center"/>
      <protection locked="0"/>
    </xf>
    <xf numFmtId="10" fontId="10" fillId="25" borderId="11" xfId="54" applyNumberFormat="1" applyFont="1" applyFill="1" applyBorder="1" applyAlignment="1" applyProtection="1">
      <alignment horizontal="right" vertical="center"/>
      <protection locked="0"/>
    </xf>
    <xf numFmtId="4" fontId="6" fillId="0" borderId="13" xfId="0" applyNumberFormat="1" applyFont="1" applyBorder="1" applyAlignment="1">
      <alignment vertical="center"/>
    </xf>
    <xf numFmtId="4" fontId="4" fillId="25" borderId="11" xfId="0" applyNumberFormat="1" applyFont="1" applyFill="1" applyBorder="1" applyAlignment="1" applyProtection="1">
      <alignment vertical="center" wrapText="1"/>
      <protection locked="0"/>
    </xf>
    <xf numFmtId="4" fontId="4" fillId="29" borderId="11" xfId="0" applyNumberFormat="1" applyFont="1" applyFill="1" applyBorder="1" applyAlignment="1" applyProtection="1">
      <alignment vertical="center" wrapText="1"/>
      <protection locked="0"/>
    </xf>
    <xf numFmtId="49" fontId="4" fillId="24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20" borderId="11" xfId="0" applyNumberFormat="1" applyFont="1" applyFill="1" applyBorder="1" applyAlignment="1" applyProtection="1">
      <alignment horizontal="left" vertical="center" wrapText="1"/>
      <protection/>
    </xf>
    <xf numFmtId="49" fontId="4" fillId="24" borderId="11" xfId="0" applyNumberFormat="1" applyFont="1" applyFill="1" applyBorder="1" applyAlignment="1" applyProtection="1">
      <alignment horizontal="left" vertical="center" wrapText="1"/>
      <protection locked="0"/>
    </xf>
    <xf numFmtId="49" fontId="4" fillId="27" borderId="11" xfId="0" applyNumberFormat="1" applyFont="1" applyFill="1" applyBorder="1" applyAlignment="1" applyProtection="1">
      <alignment horizontal="left" vertical="center" wrapText="1"/>
      <protection locked="0"/>
    </xf>
    <xf numFmtId="0" fontId="7" fillId="6" borderId="11" xfId="0" applyNumberFormat="1" applyFont="1" applyFill="1" applyBorder="1" applyAlignment="1" applyProtection="1">
      <alignment horizontal="left" vertical="center" wrapText="1"/>
      <protection/>
    </xf>
    <xf numFmtId="49" fontId="30" fillId="24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27" borderId="11" xfId="0" applyNumberFormat="1" applyFont="1" applyFill="1" applyBorder="1" applyAlignment="1" applyProtection="1">
      <alignment horizontal="left" vertical="center" wrapText="1"/>
      <protection locked="0"/>
    </xf>
    <xf numFmtId="4" fontId="4" fillId="27" borderId="11" xfId="0" applyNumberFormat="1" applyFont="1" applyFill="1" applyBorder="1" applyAlignment="1" applyProtection="1">
      <alignment vertical="center" wrapText="1"/>
      <protection locked="0"/>
    </xf>
    <xf numFmtId="49" fontId="31" fillId="24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29" borderId="10" xfId="0" applyNumberFormat="1" applyFont="1" applyFill="1" applyBorder="1" applyAlignment="1" applyProtection="1">
      <alignment horizontal="left" vertical="center" wrapText="1"/>
      <protection/>
    </xf>
    <xf numFmtId="0" fontId="7" fillId="29" borderId="10" xfId="0" applyNumberFormat="1" applyFont="1" applyFill="1" applyBorder="1" applyAlignment="1" applyProtection="1">
      <alignment horizontal="left" vertical="center" wrapText="1"/>
      <protection/>
    </xf>
    <xf numFmtId="4" fontId="6" fillId="29" borderId="11" xfId="0" applyNumberFormat="1" applyFont="1" applyFill="1" applyBorder="1" applyAlignment="1">
      <alignment vertical="center"/>
    </xf>
    <xf numFmtId="0" fontId="2" fillId="25" borderId="0" xfId="0" applyNumberFormat="1" applyFont="1" applyFill="1" applyBorder="1" applyAlignment="1" applyProtection="1">
      <alignment horizontal="left"/>
      <protection locked="0"/>
    </xf>
    <xf numFmtId="0" fontId="7" fillId="25" borderId="10" xfId="0" applyNumberFormat="1" applyFont="1" applyFill="1" applyBorder="1" applyAlignment="1" applyProtection="1">
      <alignment horizontal="left" vertical="center" wrapText="1"/>
      <protection/>
    </xf>
    <xf numFmtId="0" fontId="33" fillId="29" borderId="10" xfId="0" applyNumberFormat="1" applyFont="1" applyFill="1" applyBorder="1" applyAlignment="1" applyProtection="1">
      <alignment horizontal="center" vertical="center" wrapText="1"/>
      <protection/>
    </xf>
    <xf numFmtId="49" fontId="4" fillId="24" borderId="11" xfId="0" applyNumberFormat="1" applyFont="1" applyFill="1" applyBorder="1" applyAlignment="1" applyProtection="1">
      <alignment horizontal="left" vertical="center" wrapText="1"/>
      <protection locked="0"/>
    </xf>
    <xf numFmtId="4" fontId="4" fillId="24" borderId="11" xfId="0" applyNumberFormat="1" applyFont="1" applyFill="1" applyBorder="1" applyAlignment="1" applyProtection="1">
      <alignment vertical="center" wrapText="1"/>
      <protection locked="0"/>
    </xf>
    <xf numFmtId="4" fontId="4" fillId="24" borderId="11" xfId="0" applyNumberFormat="1" applyFont="1" applyFill="1" applyBorder="1" applyAlignment="1" applyProtection="1">
      <alignment vertical="center" wrapText="1"/>
      <protection locked="0"/>
    </xf>
    <xf numFmtId="4" fontId="4" fillId="25" borderId="0" xfId="0" applyNumberFormat="1" applyFont="1" applyFill="1" applyBorder="1" applyAlignment="1" applyProtection="1">
      <alignment horizontal="left"/>
      <protection locked="0"/>
    </xf>
    <xf numFmtId="4" fontId="10" fillId="25" borderId="0" xfId="0" applyNumberFormat="1" applyFont="1" applyFill="1" applyBorder="1" applyAlignment="1" applyProtection="1">
      <alignment horizontal="left"/>
      <protection locked="0"/>
    </xf>
    <xf numFmtId="4" fontId="3" fillId="25" borderId="0" xfId="0" applyNumberFormat="1" applyFont="1" applyFill="1" applyBorder="1" applyAlignment="1" applyProtection="1">
      <alignment horizontal="right"/>
      <protection locked="0"/>
    </xf>
    <xf numFmtId="0" fontId="3" fillId="25" borderId="0" xfId="0" applyNumberFormat="1" applyFont="1" applyFill="1" applyBorder="1" applyAlignment="1" applyProtection="1">
      <alignment horizontal="right"/>
      <protection locked="0"/>
    </xf>
    <xf numFmtId="9" fontId="4" fillId="25" borderId="0" xfId="54" applyFont="1" applyFill="1" applyBorder="1" applyAlignment="1" applyProtection="1">
      <alignment horizontal="left"/>
      <protection locked="0"/>
    </xf>
    <xf numFmtId="4" fontId="3" fillId="26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26" borderId="10" xfId="0" applyNumberFormat="1" applyFont="1" applyFill="1" applyBorder="1" applyAlignment="1" applyProtection="1">
      <alignment horizontal="center" vertical="center" wrapText="1"/>
      <protection locked="0"/>
    </xf>
    <xf numFmtId="4" fontId="3" fillId="29" borderId="11" xfId="0" applyNumberFormat="1" applyFont="1" applyFill="1" applyBorder="1" applyAlignment="1" applyProtection="1">
      <alignment horizontal="right" vertical="center"/>
      <protection locked="0"/>
    </xf>
    <xf numFmtId="0" fontId="2" fillId="25" borderId="0" xfId="0" applyNumberFormat="1" applyFont="1" applyFill="1" applyBorder="1" applyAlignment="1" applyProtection="1">
      <alignment horizontal="center" vertical="center"/>
      <protection locked="0"/>
    </xf>
    <xf numFmtId="0" fontId="3" fillId="29" borderId="11" xfId="0" applyNumberFormat="1" applyFont="1" applyFill="1" applyBorder="1" applyAlignment="1" applyProtection="1">
      <alignment horizontal="left" vertical="center"/>
      <protection locked="0"/>
    </xf>
    <xf numFmtId="164" fontId="2" fillId="25" borderId="0" xfId="0" applyNumberFormat="1" applyFont="1" applyFill="1" applyBorder="1" applyAlignment="1" applyProtection="1">
      <alignment horizontal="left"/>
      <protection locked="0"/>
    </xf>
    <xf numFmtId="164" fontId="4" fillId="20" borderId="11" xfId="0" applyNumberFormat="1" applyFont="1" applyFill="1" applyBorder="1" applyAlignment="1" applyProtection="1">
      <alignment vertical="center" wrapText="1"/>
      <protection locked="0"/>
    </xf>
    <xf numFmtId="164" fontId="4" fillId="6" borderId="11" xfId="0" applyNumberFormat="1" applyFont="1" applyFill="1" applyBorder="1" applyAlignment="1" applyProtection="1">
      <alignment vertical="center" wrapText="1"/>
      <protection locked="0"/>
    </xf>
    <xf numFmtId="0" fontId="4" fillId="20" borderId="11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1" xfId="0" applyNumberFormat="1" applyFont="1" applyFill="1" applyBorder="1" applyAlignment="1" applyProtection="1">
      <alignment horizontal="center" vertical="center"/>
      <protection locked="0"/>
    </xf>
    <xf numFmtId="164" fontId="4" fillId="0" borderId="11" xfId="0" applyNumberFormat="1" applyFont="1" applyFill="1" applyBorder="1" applyAlignment="1" applyProtection="1">
      <alignment horizontal="right" wrapText="1"/>
      <protection locked="0"/>
    </xf>
    <xf numFmtId="164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4" fillId="29" borderId="11" xfId="0" applyNumberFormat="1" applyFont="1" applyFill="1" applyBorder="1" applyAlignment="1" applyProtection="1">
      <alignment horizontal="right" vertical="center" wrapText="1"/>
      <protection locked="0"/>
    </xf>
    <xf numFmtId="164" fontId="4" fillId="25" borderId="11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10" fontId="4" fillId="20" borderId="11" xfId="54" applyNumberFormat="1" applyFont="1" applyFill="1" applyBorder="1" applyAlignment="1" applyProtection="1">
      <alignment horizontal="right"/>
      <protection locked="0"/>
    </xf>
    <xf numFmtId="10" fontId="4" fillId="20" borderId="11" xfId="54" applyNumberFormat="1" applyFont="1" applyFill="1" applyBorder="1" applyAlignment="1" applyProtection="1">
      <alignment horizontal="right" vertical="center"/>
      <protection locked="0"/>
    </xf>
    <xf numFmtId="10" fontId="4" fillId="22" borderId="11" xfId="54" applyNumberFormat="1" applyFont="1" applyFill="1" applyBorder="1" applyAlignment="1" applyProtection="1">
      <alignment horizontal="right" vertical="center"/>
      <protection locked="0"/>
    </xf>
    <xf numFmtId="2" fontId="4" fillId="22" borderId="11" xfId="54" applyNumberFormat="1" applyFont="1" applyFill="1" applyBorder="1" applyAlignment="1" applyProtection="1">
      <alignment horizontal="right" vertical="center"/>
      <protection locked="0"/>
    </xf>
    <xf numFmtId="2" fontId="4" fillId="25" borderId="11" xfId="54" applyNumberFormat="1" applyFont="1" applyFill="1" applyBorder="1" applyAlignment="1" applyProtection="1">
      <alignment horizontal="right" vertical="center"/>
      <protection locked="0"/>
    </xf>
    <xf numFmtId="10" fontId="4" fillId="22" borderId="12" xfId="54" applyNumberFormat="1" applyFont="1" applyFill="1" applyBorder="1" applyAlignment="1" applyProtection="1">
      <alignment horizontal="right" vertical="center"/>
      <protection locked="0"/>
    </xf>
    <xf numFmtId="10" fontId="4" fillId="25" borderId="0" xfId="54" applyNumberFormat="1" applyFont="1" applyFill="1" applyBorder="1" applyAlignment="1" applyProtection="1">
      <alignment horizontal="left"/>
      <protection locked="0"/>
    </xf>
    <xf numFmtId="0" fontId="3" fillId="25" borderId="0" xfId="0" applyNumberFormat="1" applyFont="1" applyFill="1" applyBorder="1" applyAlignment="1" applyProtection="1">
      <alignment horizontal="left"/>
      <protection locked="0"/>
    </xf>
    <xf numFmtId="0" fontId="4" fillId="25" borderId="0" xfId="0" applyNumberFormat="1" applyFont="1" applyFill="1" applyBorder="1" applyAlignment="1" applyProtection="1">
      <alignment horizontal="left"/>
      <protection locked="0"/>
    </xf>
    <xf numFmtId="0" fontId="32" fillId="0" borderId="0" xfId="0" applyFont="1" applyBorder="1" applyAlignment="1">
      <alignment horizontal="center" vertical="center" wrapText="1"/>
    </xf>
    <xf numFmtId="0" fontId="10" fillId="25" borderId="14" xfId="0" applyNumberFormat="1" applyFont="1" applyFill="1" applyBorder="1" applyAlignment="1" applyProtection="1">
      <alignment horizontal="left"/>
      <protection locked="0"/>
    </xf>
    <xf numFmtId="0" fontId="10" fillId="25" borderId="15" xfId="0" applyNumberFormat="1" applyFont="1" applyFill="1" applyBorder="1" applyAlignment="1" applyProtection="1">
      <alignment horizontal="left"/>
      <protection locked="0"/>
    </xf>
    <xf numFmtId="0" fontId="10" fillId="25" borderId="16" xfId="0" applyNumberFormat="1" applyFont="1" applyFill="1" applyBorder="1" applyAlignment="1" applyProtection="1">
      <alignment horizontal="left"/>
      <protection locked="0"/>
    </xf>
    <xf numFmtId="49" fontId="3" fillId="24" borderId="14" xfId="0" applyNumberFormat="1" applyFont="1" applyFill="1" applyBorder="1" applyAlignment="1" applyProtection="1">
      <alignment horizontal="right" vertical="center" wrapText="1"/>
      <protection locked="0"/>
    </xf>
    <xf numFmtId="49" fontId="3" fillId="24" borderId="15" xfId="0" applyNumberFormat="1" applyFont="1" applyFill="1" applyBorder="1" applyAlignment="1" applyProtection="1">
      <alignment horizontal="right" vertical="center" wrapText="1"/>
      <protection locked="0"/>
    </xf>
    <xf numFmtId="49" fontId="3" fillId="24" borderId="16" xfId="0" applyNumberFormat="1" applyFont="1" applyFill="1" applyBorder="1" applyAlignment="1" applyProtection="1">
      <alignment horizontal="right" vertical="center" wrapText="1"/>
      <protection locked="0"/>
    </xf>
    <xf numFmtId="0" fontId="2" fillId="25" borderId="0" xfId="0" applyFont="1" applyFill="1" applyAlignment="1">
      <alignment horizontal="center" wrapText="1"/>
    </xf>
    <xf numFmtId="0" fontId="9" fillId="25" borderId="14" xfId="0" applyNumberFormat="1" applyFont="1" applyFill="1" applyBorder="1" applyAlignment="1" applyProtection="1">
      <alignment horizontal="center"/>
      <protection locked="0"/>
    </xf>
    <xf numFmtId="0" fontId="9" fillId="25" borderId="15" xfId="0" applyNumberFormat="1" applyFont="1" applyFill="1" applyBorder="1" applyAlignment="1" applyProtection="1">
      <alignment horizontal="center"/>
      <protection locked="0"/>
    </xf>
    <xf numFmtId="0" fontId="9" fillId="25" borderId="16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/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'tabela nr 1'!$BI$280</c:f>
              <c:strCache>
                <c:ptCount val="1"/>
                <c:pt idx="0">
                  <c:v>Struktura planowanych dochodów w 2011 roku 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'tabela nr 1'!$BI$281:$BI$283</c:f>
            </c:strRef>
          </c:cat>
          <c:val>
            <c:numRef>
              <c:f>'tabela nr 1'!$BH$281:$BH$283</c:f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714375</xdr:colOff>
      <xdr:row>285</xdr:row>
      <xdr:rowOff>323850</xdr:rowOff>
    </xdr:from>
    <xdr:to>
      <xdr:col>65</xdr:col>
      <xdr:colOff>0</xdr:colOff>
      <xdr:row>296</xdr:row>
      <xdr:rowOff>47625</xdr:rowOff>
    </xdr:to>
    <xdr:graphicFrame>
      <xdr:nvGraphicFramePr>
        <xdr:cNvPr id="1" name="Chart 1"/>
        <xdr:cNvGraphicFramePr/>
      </xdr:nvGraphicFramePr>
      <xdr:xfrm>
        <a:off x="7286625" y="645223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315"/>
  <sheetViews>
    <sheetView tabSelected="1" workbookViewId="0" topLeftCell="A1">
      <selection activeCell="F2" sqref="F2:I2"/>
    </sheetView>
  </sheetViews>
  <sheetFormatPr defaultColWidth="9.00390625" defaultRowHeight="12.75"/>
  <cols>
    <col min="1" max="1" width="4.125" style="3" customWidth="1"/>
    <col min="2" max="2" width="5.125" style="3" customWidth="1"/>
    <col min="3" max="3" width="6.00390625" style="42" customWidth="1"/>
    <col min="4" max="4" width="35.125" style="3" customWidth="1"/>
    <col min="5" max="5" width="6.875" style="3" hidden="1" customWidth="1"/>
    <col min="6" max="6" width="12.625" style="71" customWidth="1"/>
    <col min="7" max="7" width="12.375" style="14" customWidth="1"/>
    <col min="8" max="8" width="12.25390625" style="14" customWidth="1"/>
    <col min="9" max="9" width="8.00390625" style="125" customWidth="1"/>
    <col min="10" max="57" width="0" style="3" hidden="1" customWidth="1"/>
    <col min="58" max="58" width="12.75390625" style="3" hidden="1" customWidth="1"/>
    <col min="59" max="59" width="13.00390625" style="3" hidden="1" customWidth="1"/>
    <col min="60" max="126" width="0" style="3" hidden="1" customWidth="1"/>
    <col min="127" max="16384" width="9.125" style="3" customWidth="1"/>
  </cols>
  <sheetData>
    <row r="1" spans="6:9" ht="12.75">
      <c r="F1" s="159" t="s">
        <v>285</v>
      </c>
      <c r="G1" s="159"/>
      <c r="H1" s="159"/>
      <c r="I1" s="159"/>
    </row>
    <row r="2" spans="6:9" ht="12.75">
      <c r="F2" s="160" t="s">
        <v>306</v>
      </c>
      <c r="G2" s="160"/>
      <c r="H2" s="160"/>
      <c r="I2" s="160"/>
    </row>
    <row r="3" spans="6:9" ht="14.25" customHeight="1">
      <c r="F3" s="160" t="s">
        <v>286</v>
      </c>
      <c r="G3" s="160"/>
      <c r="H3" s="160"/>
      <c r="I3" s="160"/>
    </row>
    <row r="4" spans="1:9" ht="27.75" customHeight="1">
      <c r="A4" s="161" t="s">
        <v>287</v>
      </c>
      <c r="B4" s="161"/>
      <c r="C4" s="161"/>
      <c r="D4" s="161"/>
      <c r="E4" s="161"/>
      <c r="F4" s="161"/>
      <c r="G4" s="161"/>
      <c r="H4" s="161"/>
      <c r="I4" s="161"/>
    </row>
    <row r="5" spans="1:9" ht="45">
      <c r="A5" s="23" t="s">
        <v>0</v>
      </c>
      <c r="B5" s="23" t="s">
        <v>1</v>
      </c>
      <c r="C5" s="120" t="s">
        <v>187</v>
      </c>
      <c r="D5" s="23" t="s">
        <v>2</v>
      </c>
      <c r="E5" s="23"/>
      <c r="F5" s="78" t="s">
        <v>183</v>
      </c>
      <c r="G5" s="23" t="s">
        <v>288</v>
      </c>
      <c r="H5" s="23" t="s">
        <v>184</v>
      </c>
      <c r="I5" s="5" t="s">
        <v>185</v>
      </c>
    </row>
    <row r="6" spans="1:9" ht="12.75">
      <c r="A6" s="2" t="s">
        <v>210</v>
      </c>
      <c r="B6" s="2" t="s">
        <v>211</v>
      </c>
      <c r="C6" s="2" t="s">
        <v>212</v>
      </c>
      <c r="D6" s="2" t="s">
        <v>213</v>
      </c>
      <c r="E6" s="2" t="s">
        <v>214</v>
      </c>
      <c r="F6" s="2" t="s">
        <v>214</v>
      </c>
      <c r="G6" s="2" t="s">
        <v>215</v>
      </c>
      <c r="H6" s="2" t="s">
        <v>216</v>
      </c>
      <c r="I6" s="2" t="s">
        <v>267</v>
      </c>
    </row>
    <row r="7" spans="1:9" ht="16.5" customHeight="1">
      <c r="A7" s="6" t="s">
        <v>3</v>
      </c>
      <c r="B7" s="6"/>
      <c r="C7" s="6"/>
      <c r="D7" s="58" t="s">
        <v>4</v>
      </c>
      <c r="E7" s="58"/>
      <c r="F7" s="73">
        <f>SUM(F8)</f>
        <v>615012</v>
      </c>
      <c r="G7" s="60">
        <f>SUM(G8)</f>
        <v>615012</v>
      </c>
      <c r="H7" s="60">
        <f>SUM(H8)</f>
        <v>615012</v>
      </c>
      <c r="I7" s="142">
        <f>H7*100/G7</f>
        <v>100</v>
      </c>
    </row>
    <row r="8" spans="1:9" s="7" customFormat="1" ht="22.5">
      <c r="A8" s="2"/>
      <c r="B8" s="11" t="s">
        <v>5</v>
      </c>
      <c r="C8" s="11"/>
      <c r="D8" s="61" t="s">
        <v>6</v>
      </c>
      <c r="E8" s="61"/>
      <c r="F8" s="76">
        <f>SUM(F9:F11)</f>
        <v>615012</v>
      </c>
      <c r="G8" s="76">
        <f>SUM(G9:G11)</f>
        <v>615012</v>
      </c>
      <c r="H8" s="76">
        <f>SUM(H9:H11)</f>
        <v>615012</v>
      </c>
      <c r="I8" s="33">
        <f>H8*100/G8</f>
        <v>100</v>
      </c>
    </row>
    <row r="9" spans="1:9" s="7" customFormat="1" ht="30" customHeight="1">
      <c r="A9" s="2"/>
      <c r="B9" s="2"/>
      <c r="C9" s="2" t="s">
        <v>7</v>
      </c>
      <c r="D9" s="27" t="s">
        <v>8</v>
      </c>
      <c r="E9" s="2"/>
      <c r="F9" s="72">
        <v>15000</v>
      </c>
      <c r="G9" s="72">
        <v>15000</v>
      </c>
      <c r="H9" s="72">
        <v>15000</v>
      </c>
      <c r="I9" s="32">
        <f aca="true" t="shared" si="0" ref="I9:I76">H9*100/G9</f>
        <v>100</v>
      </c>
    </row>
    <row r="10" spans="1:9" s="7" customFormat="1" ht="46.5" customHeight="1">
      <c r="A10" s="2"/>
      <c r="B10" s="2"/>
      <c r="C10" s="100" t="s">
        <v>268</v>
      </c>
      <c r="D10" s="101" t="s">
        <v>8</v>
      </c>
      <c r="E10" s="2"/>
      <c r="F10" s="72">
        <v>450009</v>
      </c>
      <c r="G10" s="72">
        <v>450009</v>
      </c>
      <c r="H10" s="72">
        <v>450009</v>
      </c>
      <c r="I10" s="32">
        <f t="shared" si="0"/>
        <v>100</v>
      </c>
    </row>
    <row r="11" spans="1:9" s="7" customFormat="1" ht="45">
      <c r="A11" s="2"/>
      <c r="B11" s="2"/>
      <c r="C11" s="100" t="s">
        <v>269</v>
      </c>
      <c r="D11" s="101" t="s">
        <v>8</v>
      </c>
      <c r="E11" s="2"/>
      <c r="F11" s="72">
        <v>150003</v>
      </c>
      <c r="G11" s="72">
        <v>150003</v>
      </c>
      <c r="H11" s="72">
        <v>150003</v>
      </c>
      <c r="I11" s="32">
        <f t="shared" si="0"/>
        <v>100</v>
      </c>
    </row>
    <row r="12" spans="1:9" s="7" customFormat="1" ht="16.5" customHeight="1">
      <c r="A12" s="6" t="s">
        <v>9</v>
      </c>
      <c r="B12" s="6"/>
      <c r="C12" s="6"/>
      <c r="D12" s="58" t="s">
        <v>10</v>
      </c>
      <c r="E12" s="58"/>
      <c r="F12" s="73">
        <f aca="true" t="shared" si="1" ref="F12:H13">SUM(F13)</f>
        <v>195300</v>
      </c>
      <c r="G12" s="60">
        <f t="shared" si="1"/>
        <v>195300</v>
      </c>
      <c r="H12" s="60">
        <f t="shared" si="1"/>
        <v>190670.05</v>
      </c>
      <c r="I12" s="142">
        <f t="shared" si="0"/>
        <v>97.62931387608808</v>
      </c>
    </row>
    <row r="13" spans="1:9" s="7" customFormat="1" ht="16.5" customHeight="1">
      <c r="A13" s="2"/>
      <c r="B13" s="11" t="s">
        <v>11</v>
      </c>
      <c r="C13" s="11"/>
      <c r="D13" s="61" t="s">
        <v>12</v>
      </c>
      <c r="E13" s="61"/>
      <c r="F13" s="76">
        <f t="shared" si="1"/>
        <v>195300</v>
      </c>
      <c r="G13" s="10">
        <f t="shared" si="1"/>
        <v>195300</v>
      </c>
      <c r="H13" s="10">
        <f t="shared" si="1"/>
        <v>190670.05</v>
      </c>
      <c r="I13" s="33">
        <f t="shared" si="0"/>
        <v>97.62931387608808</v>
      </c>
    </row>
    <row r="14" spans="1:9" s="7" customFormat="1" ht="45">
      <c r="A14" s="2"/>
      <c r="B14" s="2"/>
      <c r="C14" s="2" t="s">
        <v>13</v>
      </c>
      <c r="D14" s="27" t="s">
        <v>14</v>
      </c>
      <c r="E14" s="27"/>
      <c r="F14" s="72">
        <v>195300</v>
      </c>
      <c r="G14" s="72">
        <v>195300</v>
      </c>
      <c r="H14" s="72">
        <v>190670.05</v>
      </c>
      <c r="I14" s="32">
        <f t="shared" si="0"/>
        <v>97.62931387608808</v>
      </c>
    </row>
    <row r="15" spans="1:9" s="7" customFormat="1" ht="16.5" customHeight="1">
      <c r="A15" s="6" t="s">
        <v>15</v>
      </c>
      <c r="B15" s="6"/>
      <c r="C15" s="6"/>
      <c r="D15" s="58" t="s">
        <v>16</v>
      </c>
      <c r="E15" s="58"/>
      <c r="F15" s="73">
        <f>F16+F19</f>
        <v>582620</v>
      </c>
      <c r="G15" s="60">
        <f>G16+G19</f>
        <v>1746950</v>
      </c>
      <c r="H15" s="60">
        <f>H16+H19</f>
        <v>1748092.1400000001</v>
      </c>
      <c r="I15" s="142">
        <f t="shared" si="0"/>
        <v>100.06537908926987</v>
      </c>
    </row>
    <row r="16" spans="1:9" s="7" customFormat="1" ht="16.5" customHeight="1">
      <c r="A16" s="2"/>
      <c r="B16" s="11" t="s">
        <v>17</v>
      </c>
      <c r="C16" s="11"/>
      <c r="D16" s="61" t="s">
        <v>18</v>
      </c>
      <c r="E16" s="61"/>
      <c r="F16" s="76">
        <f>SUM(F17:F18)</f>
        <v>510320</v>
      </c>
      <c r="G16" s="76">
        <f>SUM(G17:G18)</f>
        <v>1535450</v>
      </c>
      <c r="H16" s="76">
        <f>SUM(H17:H18)</f>
        <v>1536640.56</v>
      </c>
      <c r="I16" s="33">
        <f t="shared" si="0"/>
        <v>100.0775381809893</v>
      </c>
    </row>
    <row r="17" spans="1:9" s="7" customFormat="1" ht="16.5" customHeight="1">
      <c r="A17" s="2"/>
      <c r="B17" s="13"/>
      <c r="C17" s="2" t="s">
        <v>29</v>
      </c>
      <c r="D17" s="27" t="s">
        <v>30</v>
      </c>
      <c r="E17" s="27"/>
      <c r="F17" s="110"/>
      <c r="G17" s="72">
        <v>0</v>
      </c>
      <c r="H17" s="72">
        <v>1190.56</v>
      </c>
      <c r="I17" s="32">
        <v>0</v>
      </c>
    </row>
    <row r="18" spans="1:9" s="7" customFormat="1" ht="45">
      <c r="A18" s="2"/>
      <c r="B18" s="2"/>
      <c r="C18" s="2" t="s">
        <v>19</v>
      </c>
      <c r="D18" s="27" t="s">
        <v>20</v>
      </c>
      <c r="E18" s="27"/>
      <c r="F18" s="72">
        <v>510320</v>
      </c>
      <c r="G18" s="72">
        <v>1535450</v>
      </c>
      <c r="H18" s="72">
        <v>1535450</v>
      </c>
      <c r="I18" s="32">
        <f t="shared" si="0"/>
        <v>100</v>
      </c>
    </row>
    <row r="19" spans="1:9" ht="16.5" customHeight="1">
      <c r="A19" s="2"/>
      <c r="B19" s="11" t="s">
        <v>21</v>
      </c>
      <c r="C19" s="11"/>
      <c r="D19" s="61" t="s">
        <v>22</v>
      </c>
      <c r="E19" s="61"/>
      <c r="F19" s="76">
        <f>SUM(F20:F26)</f>
        <v>72300</v>
      </c>
      <c r="G19" s="76">
        <f>SUM(G20:G26)</f>
        <v>211500</v>
      </c>
      <c r="H19" s="76">
        <f>SUM(H20:H26)</f>
        <v>211451.58000000002</v>
      </c>
      <c r="I19" s="33">
        <f t="shared" si="0"/>
        <v>99.97710638297872</v>
      </c>
    </row>
    <row r="20" spans="1:9" ht="16.5" customHeight="1">
      <c r="A20" s="2"/>
      <c r="B20" s="2"/>
      <c r="C20" s="2" t="s">
        <v>23</v>
      </c>
      <c r="D20" s="27" t="s">
        <v>24</v>
      </c>
      <c r="E20" s="27"/>
      <c r="F20" s="72">
        <v>40000</v>
      </c>
      <c r="G20" s="72">
        <v>62500</v>
      </c>
      <c r="H20" s="72">
        <v>62707.4</v>
      </c>
      <c r="I20" s="32">
        <f t="shared" si="0"/>
        <v>100.33184</v>
      </c>
    </row>
    <row r="21" spans="1:9" ht="56.25">
      <c r="A21" s="2"/>
      <c r="B21" s="2"/>
      <c r="C21" s="2" t="s">
        <v>25</v>
      </c>
      <c r="D21" s="27" t="s">
        <v>26</v>
      </c>
      <c r="E21" s="27"/>
      <c r="F21" s="72">
        <v>2200</v>
      </c>
      <c r="G21" s="72">
        <v>2200</v>
      </c>
      <c r="H21" s="72">
        <v>2108.76</v>
      </c>
      <c r="I21" s="32">
        <f t="shared" si="0"/>
        <v>95.8527272727273</v>
      </c>
    </row>
    <row r="22" spans="1:9" ht="16.5" customHeight="1">
      <c r="A22" s="2"/>
      <c r="B22" s="2"/>
      <c r="C22" s="2" t="s">
        <v>27</v>
      </c>
      <c r="D22" s="27" t="s">
        <v>28</v>
      </c>
      <c r="E22" s="27"/>
      <c r="F22" s="72">
        <v>30000</v>
      </c>
      <c r="G22" s="72">
        <v>31050</v>
      </c>
      <c r="H22" s="72">
        <v>29178.38</v>
      </c>
      <c r="I22" s="32">
        <f t="shared" si="0"/>
        <v>93.97223832528181</v>
      </c>
    </row>
    <row r="23" spans="1:9" ht="16.5" customHeight="1">
      <c r="A23" s="2"/>
      <c r="B23" s="2"/>
      <c r="C23" s="2" t="s">
        <v>29</v>
      </c>
      <c r="D23" s="27" t="s">
        <v>30</v>
      </c>
      <c r="E23" s="27"/>
      <c r="F23" s="72">
        <v>100</v>
      </c>
      <c r="G23" s="72">
        <v>100</v>
      </c>
      <c r="H23" s="72">
        <v>1308.57</v>
      </c>
      <c r="I23" s="32">
        <f t="shared" si="0"/>
        <v>1308.57</v>
      </c>
    </row>
    <row r="24" spans="1:9" ht="16.5" customHeight="1">
      <c r="A24" s="2"/>
      <c r="B24" s="2"/>
      <c r="C24" s="2" t="s">
        <v>57</v>
      </c>
      <c r="D24" s="27" t="s">
        <v>58</v>
      </c>
      <c r="E24" s="27"/>
      <c r="F24" s="74"/>
      <c r="G24" s="72">
        <v>1250</v>
      </c>
      <c r="H24" s="72">
        <v>1748.47</v>
      </c>
      <c r="I24" s="32">
        <v>0</v>
      </c>
    </row>
    <row r="25" spans="1:9" ht="46.5" customHeight="1">
      <c r="A25" s="2"/>
      <c r="B25" s="2"/>
      <c r="C25" s="2" t="s">
        <v>31</v>
      </c>
      <c r="D25" s="27" t="s">
        <v>32</v>
      </c>
      <c r="E25" s="27"/>
      <c r="F25" s="74"/>
      <c r="G25" s="72">
        <v>114400</v>
      </c>
      <c r="H25" s="72">
        <v>114400</v>
      </c>
      <c r="I25" s="32">
        <f t="shared" si="0"/>
        <v>100</v>
      </c>
    </row>
    <row r="26" spans="1:9" ht="33.75" customHeight="1" hidden="1">
      <c r="A26" s="2"/>
      <c r="B26" s="2"/>
      <c r="C26" s="2" t="s">
        <v>33</v>
      </c>
      <c r="D26" s="27" t="s">
        <v>34</v>
      </c>
      <c r="E26" s="27"/>
      <c r="F26" s="74"/>
      <c r="G26" s="8"/>
      <c r="H26" s="8"/>
      <c r="I26" s="32" t="e">
        <f t="shared" si="0"/>
        <v>#DIV/0!</v>
      </c>
    </row>
    <row r="27" spans="1:9" ht="16.5" customHeight="1">
      <c r="A27" s="6" t="s">
        <v>35</v>
      </c>
      <c r="B27" s="6"/>
      <c r="C27" s="6"/>
      <c r="D27" s="58" t="s">
        <v>36</v>
      </c>
      <c r="E27" s="58"/>
      <c r="F27" s="73">
        <f>SUM(F28)</f>
        <v>372750</v>
      </c>
      <c r="G27" s="60">
        <f>SUM(G28)</f>
        <v>485400</v>
      </c>
      <c r="H27" s="60">
        <f>SUM(H28)</f>
        <v>487672.37</v>
      </c>
      <c r="I27" s="142">
        <f t="shared" si="0"/>
        <v>100.46814379892872</v>
      </c>
    </row>
    <row r="28" spans="1:9" ht="16.5" customHeight="1">
      <c r="A28" s="2"/>
      <c r="B28" s="11" t="s">
        <v>37</v>
      </c>
      <c r="C28" s="11"/>
      <c r="D28" s="61" t="s">
        <v>38</v>
      </c>
      <c r="E28" s="61"/>
      <c r="F28" s="76">
        <f>SUM(F31:F32)</f>
        <v>372750</v>
      </c>
      <c r="G28" s="76">
        <f>SUM(G29:G32)</f>
        <v>485400</v>
      </c>
      <c r="H28" s="76">
        <f>SUM(H29:H32)</f>
        <v>487672.37</v>
      </c>
      <c r="I28" s="33">
        <f t="shared" si="0"/>
        <v>100.46814379892872</v>
      </c>
    </row>
    <row r="29" spans="1:9" ht="29.25" customHeight="1">
      <c r="A29" s="2"/>
      <c r="B29" s="2"/>
      <c r="C29" s="121" t="s">
        <v>290</v>
      </c>
      <c r="D29" s="68" t="s">
        <v>291</v>
      </c>
      <c r="E29" s="27"/>
      <c r="F29" s="96"/>
      <c r="G29" s="72">
        <v>150</v>
      </c>
      <c r="H29" s="72">
        <v>121.75</v>
      </c>
      <c r="I29" s="32">
        <f t="shared" si="0"/>
        <v>81.16666666666667</v>
      </c>
    </row>
    <row r="30" spans="1:9" ht="16.5" customHeight="1">
      <c r="A30" s="2"/>
      <c r="B30" s="2"/>
      <c r="C30" s="2" t="s">
        <v>57</v>
      </c>
      <c r="D30" s="27" t="s">
        <v>58</v>
      </c>
      <c r="E30" s="27"/>
      <c r="F30" s="96"/>
      <c r="G30" s="72">
        <v>0</v>
      </c>
      <c r="H30" s="72">
        <v>68</v>
      </c>
      <c r="I30" s="32"/>
    </row>
    <row r="31" spans="1:9" ht="45">
      <c r="A31" s="2"/>
      <c r="B31" s="2"/>
      <c r="C31" s="2" t="s">
        <v>7</v>
      </c>
      <c r="D31" s="27" t="s">
        <v>8</v>
      </c>
      <c r="E31" s="27"/>
      <c r="F31" s="72">
        <v>70000</v>
      </c>
      <c r="G31" s="72">
        <v>70000</v>
      </c>
      <c r="H31" s="72">
        <v>70000</v>
      </c>
      <c r="I31" s="32">
        <f t="shared" si="0"/>
        <v>100</v>
      </c>
    </row>
    <row r="32" spans="1:9" ht="45">
      <c r="A32" s="2"/>
      <c r="B32" s="2"/>
      <c r="C32" s="2" t="s">
        <v>39</v>
      </c>
      <c r="D32" s="27" t="s">
        <v>40</v>
      </c>
      <c r="E32" s="27"/>
      <c r="F32" s="72">
        <v>302750</v>
      </c>
      <c r="G32" s="72">
        <v>415250</v>
      </c>
      <c r="H32" s="72">
        <v>417482.62</v>
      </c>
      <c r="I32" s="32">
        <f t="shared" si="0"/>
        <v>100.53765683323299</v>
      </c>
    </row>
    <row r="33" spans="1:9" ht="16.5" customHeight="1">
      <c r="A33" s="6" t="s">
        <v>41</v>
      </c>
      <c r="B33" s="6"/>
      <c r="C33" s="6"/>
      <c r="D33" s="58" t="s">
        <v>42</v>
      </c>
      <c r="E33" s="58"/>
      <c r="F33" s="73">
        <f>SUM(F34,F39,F41,F43,F46)</f>
        <v>775055</v>
      </c>
      <c r="G33" s="73">
        <f>SUM(G34,G39,G41,G43,G46)</f>
        <v>1460655</v>
      </c>
      <c r="H33" s="73">
        <f>SUM(H34,H39,H41,H43,H46)</f>
        <v>1479017.18</v>
      </c>
      <c r="I33" s="142">
        <f t="shared" si="0"/>
        <v>101.25711957991449</v>
      </c>
    </row>
    <row r="34" spans="1:9" ht="22.5">
      <c r="A34" s="2"/>
      <c r="B34" s="11" t="s">
        <v>43</v>
      </c>
      <c r="C34" s="11"/>
      <c r="D34" s="61" t="s">
        <v>44</v>
      </c>
      <c r="E34" s="61"/>
      <c r="F34" s="76">
        <f>SUM(F35:F38)</f>
        <v>460000</v>
      </c>
      <c r="G34" s="76">
        <f>SUM(G35:G38)</f>
        <v>1145600</v>
      </c>
      <c r="H34" s="76">
        <f>SUM(H35:H38)</f>
        <v>1163697.93</v>
      </c>
      <c r="I34" s="33">
        <f t="shared" si="0"/>
        <v>101.57977740921788</v>
      </c>
    </row>
    <row r="35" spans="1:9" ht="12.75">
      <c r="A35" s="2"/>
      <c r="B35" s="2"/>
      <c r="C35" s="2" t="s">
        <v>27</v>
      </c>
      <c r="D35" s="27" t="s">
        <v>28</v>
      </c>
      <c r="E35" s="27"/>
      <c r="F35" s="74"/>
      <c r="G35" s="72">
        <v>430000</v>
      </c>
      <c r="H35" s="72">
        <v>448226.47</v>
      </c>
      <c r="I35" s="32">
        <f t="shared" si="0"/>
        <v>104.23871395348837</v>
      </c>
    </row>
    <row r="36" spans="1:9" ht="12.75">
      <c r="A36" s="2"/>
      <c r="B36" s="2"/>
      <c r="C36" s="2" t="s">
        <v>29</v>
      </c>
      <c r="D36" s="27" t="s">
        <v>30</v>
      </c>
      <c r="E36" s="27"/>
      <c r="F36" s="96"/>
      <c r="G36" s="72">
        <v>1000</v>
      </c>
      <c r="H36" s="72">
        <v>837.67</v>
      </c>
      <c r="I36" s="32">
        <v>0</v>
      </c>
    </row>
    <row r="37" spans="1:9" ht="12.75">
      <c r="A37" s="2"/>
      <c r="B37" s="2"/>
      <c r="C37" s="2" t="s">
        <v>57</v>
      </c>
      <c r="D37" s="27" t="s">
        <v>58</v>
      </c>
      <c r="E37" s="27"/>
      <c r="F37" s="72">
        <v>400000</v>
      </c>
      <c r="G37" s="72">
        <v>654600</v>
      </c>
      <c r="H37" s="72">
        <v>654633.79</v>
      </c>
      <c r="I37" s="32">
        <f t="shared" si="0"/>
        <v>100.0051619309502</v>
      </c>
    </row>
    <row r="38" spans="1:9" ht="45">
      <c r="A38" s="2"/>
      <c r="B38" s="2"/>
      <c r="C38" s="2" t="s">
        <v>7</v>
      </c>
      <c r="D38" s="27" t="s">
        <v>8</v>
      </c>
      <c r="E38" s="27"/>
      <c r="F38" s="72">
        <v>60000</v>
      </c>
      <c r="G38" s="72">
        <v>60000</v>
      </c>
      <c r="H38" s="72">
        <v>60000</v>
      </c>
      <c r="I38" s="32">
        <f t="shared" si="0"/>
        <v>100</v>
      </c>
    </row>
    <row r="39" spans="1:9" ht="22.5">
      <c r="A39" s="2"/>
      <c r="B39" s="11" t="s">
        <v>45</v>
      </c>
      <c r="C39" s="11"/>
      <c r="D39" s="61" t="s">
        <v>46</v>
      </c>
      <c r="E39" s="61"/>
      <c r="F39" s="76">
        <f>SUM(F40)</f>
        <v>25000</v>
      </c>
      <c r="G39" s="10">
        <f>SUM(G40)</f>
        <v>35000</v>
      </c>
      <c r="H39" s="10">
        <f>SUM(H40)</f>
        <v>35000</v>
      </c>
      <c r="I39" s="33">
        <f t="shared" si="0"/>
        <v>100</v>
      </c>
    </row>
    <row r="40" spans="1:9" ht="45">
      <c r="A40" s="2"/>
      <c r="B40" s="2"/>
      <c r="C40" s="2" t="s">
        <v>7</v>
      </c>
      <c r="D40" s="27" t="s">
        <v>8</v>
      </c>
      <c r="E40" s="27"/>
      <c r="F40" s="72">
        <v>25000</v>
      </c>
      <c r="G40" s="72">
        <v>35000</v>
      </c>
      <c r="H40" s="72">
        <v>35000</v>
      </c>
      <c r="I40" s="32">
        <f t="shared" si="0"/>
        <v>100</v>
      </c>
    </row>
    <row r="41" spans="1:9" ht="16.5" customHeight="1">
      <c r="A41" s="2"/>
      <c r="B41" s="11" t="s">
        <v>47</v>
      </c>
      <c r="C41" s="11"/>
      <c r="D41" s="61" t="s">
        <v>48</v>
      </c>
      <c r="E41" s="61"/>
      <c r="F41" s="76">
        <f>SUM(F42)</f>
        <v>10000</v>
      </c>
      <c r="G41" s="10">
        <f>SUM(G42)</f>
        <v>0</v>
      </c>
      <c r="H41" s="10">
        <f>SUM(H42)</f>
        <v>0</v>
      </c>
      <c r="I41" s="33">
        <v>0</v>
      </c>
    </row>
    <row r="42" spans="1:9" ht="45">
      <c r="A42" s="2"/>
      <c r="B42" s="2"/>
      <c r="C42" s="2" t="s">
        <v>7</v>
      </c>
      <c r="D42" s="27" t="s">
        <v>8</v>
      </c>
      <c r="E42" s="27"/>
      <c r="F42" s="72">
        <v>10000</v>
      </c>
      <c r="G42" s="72">
        <v>0</v>
      </c>
      <c r="H42" s="72">
        <v>0</v>
      </c>
      <c r="I42" s="32"/>
    </row>
    <row r="43" spans="1:9" ht="16.5" customHeight="1">
      <c r="A43" s="2"/>
      <c r="B43" s="62" t="s">
        <v>49</v>
      </c>
      <c r="C43" s="63"/>
      <c r="D43" s="64" t="s">
        <v>50</v>
      </c>
      <c r="E43" s="64"/>
      <c r="F43" s="111">
        <f>SUM(F44:F45)</f>
        <v>280055</v>
      </c>
      <c r="G43" s="33">
        <f>SUM(G44:G45)</f>
        <v>280055</v>
      </c>
      <c r="H43" s="33">
        <f>SUM(H44:H45)</f>
        <v>280319.25</v>
      </c>
      <c r="I43" s="33">
        <f t="shared" si="0"/>
        <v>100.09435646569423</v>
      </c>
    </row>
    <row r="44" spans="1:9" ht="16.5" customHeight="1">
      <c r="A44" s="2"/>
      <c r="B44" s="13"/>
      <c r="C44" s="2" t="s">
        <v>29</v>
      </c>
      <c r="D44" s="27" t="s">
        <v>30</v>
      </c>
      <c r="E44" s="27"/>
      <c r="F44" s="110"/>
      <c r="G44" s="72">
        <v>0</v>
      </c>
      <c r="H44" s="72">
        <v>264.38</v>
      </c>
      <c r="I44" s="32">
        <v>0</v>
      </c>
    </row>
    <row r="45" spans="1:9" ht="45">
      <c r="A45" s="2"/>
      <c r="B45" s="2"/>
      <c r="C45" s="2" t="s">
        <v>7</v>
      </c>
      <c r="D45" s="27" t="s">
        <v>8</v>
      </c>
      <c r="E45" s="27"/>
      <c r="F45" s="72">
        <v>280055</v>
      </c>
      <c r="G45" s="72">
        <v>280055</v>
      </c>
      <c r="H45" s="72">
        <v>280054.87</v>
      </c>
      <c r="I45" s="32">
        <f t="shared" si="0"/>
        <v>99.99995358054667</v>
      </c>
    </row>
    <row r="46" spans="1:9" ht="18.75" customHeight="1" hidden="1">
      <c r="A46" s="2"/>
      <c r="B46" s="19">
        <v>71078</v>
      </c>
      <c r="C46" s="18"/>
      <c r="D46" s="65" t="s">
        <v>76</v>
      </c>
      <c r="E46" s="65"/>
      <c r="F46" s="75">
        <f>F47</f>
        <v>0</v>
      </c>
      <c r="G46" s="20">
        <f>G47</f>
        <v>0</v>
      </c>
      <c r="H46" s="20">
        <f>H47</f>
        <v>0</v>
      </c>
      <c r="I46" s="143" t="e">
        <f t="shared" si="0"/>
        <v>#DIV/0!</v>
      </c>
    </row>
    <row r="47" spans="1:9" ht="35.25" customHeight="1" hidden="1">
      <c r="A47" s="112"/>
      <c r="B47" s="2"/>
      <c r="C47" s="2" t="s">
        <v>7</v>
      </c>
      <c r="D47" s="27" t="s">
        <v>8</v>
      </c>
      <c r="E47" s="27"/>
      <c r="F47" s="74"/>
      <c r="G47" s="12"/>
      <c r="H47" s="12"/>
      <c r="I47" s="32" t="e">
        <f t="shared" si="0"/>
        <v>#DIV/0!</v>
      </c>
    </row>
    <row r="48" spans="1:9" ht="16.5" customHeight="1">
      <c r="A48" s="6" t="s">
        <v>51</v>
      </c>
      <c r="B48" s="6"/>
      <c r="C48" s="6"/>
      <c r="D48" s="58" t="s">
        <v>52</v>
      </c>
      <c r="E48" s="58"/>
      <c r="F48" s="73">
        <f>SUM(F49,F51,F65)</f>
        <v>524803</v>
      </c>
      <c r="G48" s="60">
        <f>SUM(G49,G51,G65)</f>
        <v>942847.83</v>
      </c>
      <c r="H48" s="60">
        <f>SUM(H49,H51,H65)</f>
        <v>470704.12</v>
      </c>
      <c r="I48" s="142">
        <f t="shared" si="0"/>
        <v>49.92365735200345</v>
      </c>
    </row>
    <row r="49" spans="1:9" ht="16.5" customHeight="1">
      <c r="A49" s="2"/>
      <c r="B49" s="11" t="s">
        <v>53</v>
      </c>
      <c r="C49" s="11"/>
      <c r="D49" s="61" t="s">
        <v>54</v>
      </c>
      <c r="E49" s="61"/>
      <c r="F49" s="76">
        <f>SUM(F50)</f>
        <v>105603</v>
      </c>
      <c r="G49" s="10">
        <f>SUM(G50)</f>
        <v>105603</v>
      </c>
      <c r="H49" s="10">
        <f>SUM(H50)</f>
        <v>105603</v>
      </c>
      <c r="I49" s="33">
        <f t="shared" si="0"/>
        <v>100</v>
      </c>
    </row>
    <row r="50" spans="1:9" ht="45">
      <c r="A50" s="2"/>
      <c r="B50" s="2"/>
      <c r="C50" s="2" t="s">
        <v>7</v>
      </c>
      <c r="D50" s="27" t="s">
        <v>8</v>
      </c>
      <c r="E50" s="27"/>
      <c r="F50" s="72">
        <v>105603</v>
      </c>
      <c r="G50" s="72">
        <v>105603</v>
      </c>
      <c r="H50" s="72">
        <v>105603</v>
      </c>
      <c r="I50" s="32">
        <f t="shared" si="0"/>
        <v>100</v>
      </c>
    </row>
    <row r="51" spans="1:9" ht="16.5" customHeight="1">
      <c r="A51" s="2"/>
      <c r="B51" s="11" t="s">
        <v>55</v>
      </c>
      <c r="C51" s="11"/>
      <c r="D51" s="61" t="s">
        <v>56</v>
      </c>
      <c r="E51" s="61"/>
      <c r="F51" s="76">
        <f>SUM(F54:F64)</f>
        <v>395200</v>
      </c>
      <c r="G51" s="76">
        <f>SUM(G52:G64)</f>
        <v>817848.83</v>
      </c>
      <c r="H51" s="76">
        <f>SUM(H52:H64)</f>
        <v>345705.83</v>
      </c>
      <c r="I51" s="33">
        <f t="shared" si="0"/>
        <v>42.27013811342128</v>
      </c>
    </row>
    <row r="52" spans="1:9" ht="22.5">
      <c r="A52" s="2"/>
      <c r="B52" s="2"/>
      <c r="C52" s="121" t="s">
        <v>290</v>
      </c>
      <c r="D52" s="68" t="s">
        <v>291</v>
      </c>
      <c r="E52" s="27"/>
      <c r="F52" s="96"/>
      <c r="G52" s="72">
        <v>1655</v>
      </c>
      <c r="H52" s="72">
        <v>1654.24</v>
      </c>
      <c r="I52" s="32">
        <f t="shared" si="0"/>
        <v>99.95407854984894</v>
      </c>
    </row>
    <row r="53" spans="1:9" ht="22.5">
      <c r="A53" s="2"/>
      <c r="B53" s="2"/>
      <c r="C53" s="121" t="s">
        <v>278</v>
      </c>
      <c r="D53" s="68" t="s">
        <v>279</v>
      </c>
      <c r="E53" s="27"/>
      <c r="F53" s="96"/>
      <c r="G53" s="72">
        <v>60230</v>
      </c>
      <c r="H53" s="72">
        <v>60229.44</v>
      </c>
      <c r="I53" s="32">
        <f t="shared" si="0"/>
        <v>99.999070230782</v>
      </c>
    </row>
    <row r="54" spans="1:9" ht="16.5" customHeight="1">
      <c r="A54" s="16"/>
      <c r="B54" s="16"/>
      <c r="C54" s="100" t="s">
        <v>23</v>
      </c>
      <c r="D54" s="101" t="s">
        <v>24</v>
      </c>
      <c r="E54" s="27"/>
      <c r="F54" s="72">
        <v>5000</v>
      </c>
      <c r="G54" s="72">
        <v>5000</v>
      </c>
      <c r="H54" s="72">
        <v>1380</v>
      </c>
      <c r="I54" s="32">
        <f t="shared" si="0"/>
        <v>27.6</v>
      </c>
    </row>
    <row r="55" spans="1:9" ht="59.25" customHeight="1">
      <c r="A55" s="16"/>
      <c r="B55" s="16"/>
      <c r="C55" s="100" t="s">
        <v>25</v>
      </c>
      <c r="D55" s="101" t="s">
        <v>26</v>
      </c>
      <c r="E55" s="27"/>
      <c r="F55" s="72">
        <v>200000</v>
      </c>
      <c r="G55" s="72">
        <v>150000</v>
      </c>
      <c r="H55" s="72">
        <v>143077.84</v>
      </c>
      <c r="I55" s="32">
        <f t="shared" si="0"/>
        <v>95.38522666666667</v>
      </c>
    </row>
    <row r="56" spans="1:9" ht="30" customHeight="1">
      <c r="A56" s="16"/>
      <c r="B56" s="16"/>
      <c r="C56" s="100" t="s">
        <v>137</v>
      </c>
      <c r="D56" s="101" t="s">
        <v>138</v>
      </c>
      <c r="E56" s="27"/>
      <c r="F56" s="72"/>
      <c r="G56" s="72">
        <v>350000</v>
      </c>
      <c r="H56" s="72">
        <v>0</v>
      </c>
      <c r="I56" s="32">
        <f t="shared" si="0"/>
        <v>0</v>
      </c>
    </row>
    <row r="57" spans="1:9" ht="16.5" customHeight="1">
      <c r="A57" s="16"/>
      <c r="B57" s="16"/>
      <c r="C57" s="100" t="s">
        <v>27</v>
      </c>
      <c r="D57" s="101" t="s">
        <v>28</v>
      </c>
      <c r="E57" s="27"/>
      <c r="F57" s="72">
        <v>5000</v>
      </c>
      <c r="G57" s="72">
        <v>5000</v>
      </c>
      <c r="H57" s="72">
        <v>1871.55</v>
      </c>
      <c r="I57" s="32">
        <f t="shared" si="0"/>
        <v>37.431</v>
      </c>
    </row>
    <row r="58" spans="1:9" ht="16.5" customHeight="1">
      <c r="A58" s="16"/>
      <c r="B58" s="16"/>
      <c r="C58" s="100" t="s">
        <v>29</v>
      </c>
      <c r="D58" s="101" t="s">
        <v>30</v>
      </c>
      <c r="E58" s="27"/>
      <c r="F58" s="72">
        <v>5000</v>
      </c>
      <c r="G58" s="72">
        <v>5000</v>
      </c>
      <c r="H58" s="72">
        <v>4692.26</v>
      </c>
      <c r="I58" s="32">
        <f t="shared" si="0"/>
        <v>93.8452</v>
      </c>
    </row>
    <row r="59" spans="1:9" ht="16.5" customHeight="1">
      <c r="A59" s="16"/>
      <c r="B59" s="16"/>
      <c r="C59" s="100" t="s">
        <v>57</v>
      </c>
      <c r="D59" s="101" t="s">
        <v>58</v>
      </c>
      <c r="E59" s="27"/>
      <c r="F59" s="72">
        <v>20000</v>
      </c>
      <c r="G59" s="72">
        <v>5000</v>
      </c>
      <c r="H59" s="72">
        <v>3393.95</v>
      </c>
      <c r="I59" s="32">
        <f t="shared" si="0"/>
        <v>67.879</v>
      </c>
    </row>
    <row r="60" spans="1:9" ht="45">
      <c r="A60" s="16"/>
      <c r="B60" s="16"/>
      <c r="C60" s="100" t="s">
        <v>39</v>
      </c>
      <c r="D60" s="101" t="s">
        <v>40</v>
      </c>
      <c r="E60" s="27"/>
      <c r="F60" s="72">
        <v>200</v>
      </c>
      <c r="G60" s="72">
        <v>200</v>
      </c>
      <c r="H60" s="72">
        <v>0</v>
      </c>
      <c r="I60" s="32">
        <f t="shared" si="0"/>
        <v>0</v>
      </c>
    </row>
    <row r="61" spans="1:9" ht="45">
      <c r="A61" s="16"/>
      <c r="B61" s="16"/>
      <c r="C61" s="100" t="s">
        <v>272</v>
      </c>
      <c r="D61" s="101" t="s">
        <v>273</v>
      </c>
      <c r="E61" s="27"/>
      <c r="F61" s="72">
        <v>0</v>
      </c>
      <c r="G61" s="72">
        <v>24499.83</v>
      </c>
      <c r="H61" s="72">
        <v>23717.16</v>
      </c>
      <c r="I61" s="32">
        <f t="shared" si="0"/>
        <v>96.80540640486076</v>
      </c>
    </row>
    <row r="62" spans="1:9" ht="60.75" customHeight="1">
      <c r="A62" s="16"/>
      <c r="B62" s="16"/>
      <c r="C62" s="121" t="s">
        <v>292</v>
      </c>
      <c r="D62" s="68" t="s">
        <v>293</v>
      </c>
      <c r="E62" s="27"/>
      <c r="F62" s="72">
        <v>160000</v>
      </c>
      <c r="G62" s="72">
        <v>211264</v>
      </c>
      <c r="H62" s="72">
        <v>105689.39</v>
      </c>
      <c r="I62" s="32">
        <f t="shared" si="0"/>
        <v>50.02716506361708</v>
      </c>
    </row>
    <row r="63" spans="1:9" ht="45" customHeight="1" hidden="1">
      <c r="A63" s="16"/>
      <c r="B63" s="16"/>
      <c r="C63" s="2" t="s">
        <v>61</v>
      </c>
      <c r="D63" s="27" t="s">
        <v>60</v>
      </c>
      <c r="E63" s="27"/>
      <c r="F63" s="74"/>
      <c r="G63" s="9"/>
      <c r="H63" s="9"/>
      <c r="I63" s="32">
        <v>0</v>
      </c>
    </row>
    <row r="64" spans="1:9" ht="45" customHeight="1" hidden="1">
      <c r="A64" s="16"/>
      <c r="B64" s="16"/>
      <c r="C64" s="2" t="s">
        <v>62</v>
      </c>
      <c r="D64" s="27" t="s">
        <v>63</v>
      </c>
      <c r="E64" s="27"/>
      <c r="F64" s="74"/>
      <c r="G64" s="12"/>
      <c r="H64" s="12"/>
      <c r="I64" s="32" t="e">
        <f t="shared" si="0"/>
        <v>#DIV/0!</v>
      </c>
    </row>
    <row r="65" spans="1:9" ht="16.5" customHeight="1">
      <c r="A65" s="2"/>
      <c r="B65" s="11" t="s">
        <v>64</v>
      </c>
      <c r="C65" s="11"/>
      <c r="D65" s="61" t="s">
        <v>65</v>
      </c>
      <c r="E65" s="61"/>
      <c r="F65" s="76">
        <f>SUM(F66)</f>
        <v>24000</v>
      </c>
      <c r="G65" s="10">
        <f>SUM(G66)</f>
        <v>19396</v>
      </c>
      <c r="H65" s="10">
        <f>SUM(H66)</f>
        <v>19395.29</v>
      </c>
      <c r="I65" s="33">
        <f t="shared" si="0"/>
        <v>99.99633945143329</v>
      </c>
    </row>
    <row r="66" spans="1:9" ht="45">
      <c r="A66" s="2"/>
      <c r="B66" s="2"/>
      <c r="C66" s="2" t="s">
        <v>7</v>
      </c>
      <c r="D66" s="27" t="s">
        <v>8</v>
      </c>
      <c r="E66" s="27"/>
      <c r="F66" s="72">
        <v>24000</v>
      </c>
      <c r="G66" s="72">
        <v>19396</v>
      </c>
      <c r="H66" s="72">
        <v>19395.29</v>
      </c>
      <c r="I66" s="32">
        <f t="shared" si="0"/>
        <v>99.99633945143329</v>
      </c>
    </row>
    <row r="67" spans="1:9" ht="33.75" customHeight="1" hidden="1">
      <c r="A67" s="66" t="s">
        <v>190</v>
      </c>
      <c r="B67" s="6"/>
      <c r="C67" s="6"/>
      <c r="D67" s="67" t="s">
        <v>191</v>
      </c>
      <c r="E67" s="113"/>
      <c r="F67" s="73">
        <f aca="true" t="shared" si="2" ref="F67:H68">F68</f>
        <v>0</v>
      </c>
      <c r="G67" s="60">
        <f t="shared" si="2"/>
        <v>0</v>
      </c>
      <c r="H67" s="60">
        <f t="shared" si="2"/>
        <v>0</v>
      </c>
      <c r="I67" s="142" t="e">
        <f t="shared" si="0"/>
        <v>#DIV/0!</v>
      </c>
    </row>
    <row r="68" spans="1:9" ht="45" customHeight="1" hidden="1">
      <c r="A68" s="112"/>
      <c r="B68" s="18"/>
      <c r="C68" s="43" t="s">
        <v>193</v>
      </c>
      <c r="D68" s="65" t="s">
        <v>192</v>
      </c>
      <c r="E68" s="65"/>
      <c r="F68" s="75">
        <f t="shared" si="2"/>
        <v>0</v>
      </c>
      <c r="G68" s="20">
        <f t="shared" si="2"/>
        <v>0</v>
      </c>
      <c r="H68" s="20">
        <f t="shared" si="2"/>
        <v>0</v>
      </c>
      <c r="I68" s="143" t="e">
        <f t="shared" si="0"/>
        <v>#DIV/0!</v>
      </c>
    </row>
    <row r="69" spans="1:9" ht="45" customHeight="1" hidden="1">
      <c r="A69" s="2"/>
      <c r="B69" s="2"/>
      <c r="C69" s="21" t="s">
        <v>7</v>
      </c>
      <c r="D69" s="22" t="s">
        <v>8</v>
      </c>
      <c r="E69" s="102"/>
      <c r="F69" s="74"/>
      <c r="G69" s="12"/>
      <c r="H69" s="12"/>
      <c r="I69" s="32" t="e">
        <f t="shared" si="0"/>
        <v>#DIV/0!</v>
      </c>
    </row>
    <row r="70" spans="1:9" ht="16.5" customHeight="1" hidden="1">
      <c r="A70" s="6" t="s">
        <v>66</v>
      </c>
      <c r="B70" s="6"/>
      <c r="C70" s="6"/>
      <c r="D70" s="58" t="s">
        <v>67</v>
      </c>
      <c r="E70" s="58"/>
      <c r="F70" s="73">
        <f aca="true" t="shared" si="3" ref="F70:H71">SUM(F71)</f>
        <v>0</v>
      </c>
      <c r="G70" s="60">
        <f t="shared" si="3"/>
        <v>0</v>
      </c>
      <c r="H70" s="60">
        <f t="shared" si="3"/>
        <v>0</v>
      </c>
      <c r="I70" s="142" t="e">
        <f t="shared" si="0"/>
        <v>#DIV/0!</v>
      </c>
    </row>
    <row r="71" spans="1:9" ht="16.5" customHeight="1" hidden="1">
      <c r="A71" s="2"/>
      <c r="B71" s="11" t="s">
        <v>68</v>
      </c>
      <c r="C71" s="11"/>
      <c r="D71" s="61" t="s">
        <v>69</v>
      </c>
      <c r="E71" s="61"/>
      <c r="F71" s="76">
        <f t="shared" si="3"/>
        <v>0</v>
      </c>
      <c r="G71" s="10">
        <f t="shared" si="3"/>
        <v>0</v>
      </c>
      <c r="H71" s="10">
        <f t="shared" si="3"/>
        <v>0</v>
      </c>
      <c r="I71" s="33" t="e">
        <f t="shared" si="0"/>
        <v>#DIV/0!</v>
      </c>
    </row>
    <row r="72" spans="1:9" ht="45" customHeight="1" hidden="1">
      <c r="A72" s="2"/>
      <c r="B72" s="2"/>
      <c r="C72" s="2" t="s">
        <v>7</v>
      </c>
      <c r="D72" s="27" t="s">
        <v>8</v>
      </c>
      <c r="E72" s="27"/>
      <c r="F72" s="74"/>
      <c r="G72" s="12"/>
      <c r="H72" s="12"/>
      <c r="I72" s="32" t="e">
        <f t="shared" si="0"/>
        <v>#DIV/0!</v>
      </c>
    </row>
    <row r="73" spans="1:9" ht="22.5">
      <c r="A73" s="6" t="s">
        <v>70</v>
      </c>
      <c r="B73" s="6"/>
      <c r="C73" s="6"/>
      <c r="D73" s="58" t="s">
        <v>71</v>
      </c>
      <c r="E73" s="58"/>
      <c r="F73" s="73">
        <f>F74+F82</f>
        <v>3518050</v>
      </c>
      <c r="G73" s="60">
        <f>G74+G82</f>
        <v>3199077.17</v>
      </c>
      <c r="H73" s="60">
        <f>H74+H82</f>
        <v>3200683.07</v>
      </c>
      <c r="I73" s="142">
        <f t="shared" si="0"/>
        <v>100.05019885156443</v>
      </c>
    </row>
    <row r="74" spans="1:9" ht="27.75" customHeight="1">
      <c r="A74" s="2"/>
      <c r="B74" s="11" t="s">
        <v>72</v>
      </c>
      <c r="C74" s="11"/>
      <c r="D74" s="61" t="s">
        <v>73</v>
      </c>
      <c r="E74" s="61"/>
      <c r="F74" s="76">
        <f>SUM(F75:F81)</f>
        <v>3515050</v>
      </c>
      <c r="G74" s="76">
        <f>SUM(G75:G81)</f>
        <v>3196077.17</v>
      </c>
      <c r="H74" s="76">
        <f>SUM(H75:H81)</f>
        <v>3197683.07</v>
      </c>
      <c r="I74" s="33">
        <f t="shared" si="0"/>
        <v>100.05024597075045</v>
      </c>
    </row>
    <row r="75" spans="1:9" ht="20.25" customHeight="1">
      <c r="A75" s="2"/>
      <c r="B75" s="2"/>
      <c r="C75" s="100" t="s">
        <v>274</v>
      </c>
      <c r="D75" s="101" t="s">
        <v>275</v>
      </c>
      <c r="E75" s="114"/>
      <c r="F75" s="74"/>
      <c r="G75" s="72">
        <v>0.17</v>
      </c>
      <c r="H75" s="72">
        <v>0.04</v>
      </c>
      <c r="I75" s="32">
        <f t="shared" si="0"/>
        <v>23.52941176470588</v>
      </c>
    </row>
    <row r="76" spans="1:9" ht="21" customHeight="1">
      <c r="A76" s="16"/>
      <c r="B76" s="16"/>
      <c r="C76" s="100" t="s">
        <v>29</v>
      </c>
      <c r="D76" s="101" t="s">
        <v>30</v>
      </c>
      <c r="E76" s="102"/>
      <c r="F76" s="74"/>
      <c r="G76" s="72">
        <v>1000</v>
      </c>
      <c r="H76" s="72">
        <v>2728.66</v>
      </c>
      <c r="I76" s="32">
        <f t="shared" si="0"/>
        <v>272.866</v>
      </c>
    </row>
    <row r="77" spans="1:9" ht="27" customHeight="1">
      <c r="A77" s="16"/>
      <c r="B77" s="16"/>
      <c r="C77" s="100" t="s">
        <v>145</v>
      </c>
      <c r="D77" s="101" t="s">
        <v>146</v>
      </c>
      <c r="E77" s="102"/>
      <c r="F77" s="74"/>
      <c r="G77" s="72">
        <v>1500</v>
      </c>
      <c r="H77" s="72">
        <v>1500</v>
      </c>
      <c r="I77" s="32">
        <f aca="true" t="shared" si="4" ref="I77:I145">H77*100/G77</f>
        <v>100</v>
      </c>
    </row>
    <row r="78" spans="1:9" ht="45">
      <c r="A78" s="16"/>
      <c r="B78" s="16"/>
      <c r="C78" s="100" t="s">
        <v>7</v>
      </c>
      <c r="D78" s="101" t="s">
        <v>8</v>
      </c>
      <c r="E78" s="102"/>
      <c r="F78" s="72">
        <v>3515050</v>
      </c>
      <c r="G78" s="72">
        <v>3175221</v>
      </c>
      <c r="H78" s="72">
        <v>3175220.32</v>
      </c>
      <c r="I78" s="32">
        <f t="shared" si="4"/>
        <v>99.99997858416785</v>
      </c>
    </row>
    <row r="79" spans="1:9" ht="42.75" customHeight="1">
      <c r="A79" s="16"/>
      <c r="B79" s="16"/>
      <c r="C79" s="100" t="s">
        <v>39</v>
      </c>
      <c r="D79" s="101" t="s">
        <v>40</v>
      </c>
      <c r="E79" s="102"/>
      <c r="F79" s="72"/>
      <c r="G79" s="72">
        <v>200</v>
      </c>
      <c r="H79" s="72">
        <v>78.05</v>
      </c>
      <c r="I79" s="32">
        <f t="shared" si="4"/>
        <v>39.025</v>
      </c>
    </row>
    <row r="80" spans="1:9" ht="57" customHeight="1">
      <c r="A80" s="16"/>
      <c r="B80" s="16"/>
      <c r="C80" s="100" t="s">
        <v>276</v>
      </c>
      <c r="D80" s="101" t="s">
        <v>277</v>
      </c>
      <c r="E80" s="102"/>
      <c r="F80" s="72"/>
      <c r="G80" s="72">
        <v>56</v>
      </c>
      <c r="H80" s="72">
        <v>56</v>
      </c>
      <c r="I80" s="32">
        <f t="shared" si="4"/>
        <v>100</v>
      </c>
    </row>
    <row r="81" spans="1:9" ht="45">
      <c r="A81" s="16"/>
      <c r="B81" s="16"/>
      <c r="C81" s="100" t="s">
        <v>194</v>
      </c>
      <c r="D81" s="101" t="s">
        <v>195</v>
      </c>
      <c r="E81" s="22"/>
      <c r="F81" s="74"/>
      <c r="G81" s="72">
        <v>18100</v>
      </c>
      <c r="H81" s="72">
        <v>18100</v>
      </c>
      <c r="I81" s="32">
        <f t="shared" si="4"/>
        <v>100</v>
      </c>
    </row>
    <row r="82" spans="1:9" ht="16.5" customHeight="1">
      <c r="A82" s="2"/>
      <c r="B82" s="11" t="s">
        <v>74</v>
      </c>
      <c r="C82" s="11"/>
      <c r="D82" s="61" t="s">
        <v>75</v>
      </c>
      <c r="E82" s="61"/>
      <c r="F82" s="76">
        <f>F83</f>
        <v>3000</v>
      </c>
      <c r="G82" s="76">
        <f>G83</f>
        <v>3000</v>
      </c>
      <c r="H82" s="76">
        <f>H83</f>
        <v>3000</v>
      </c>
      <c r="I82" s="33">
        <f t="shared" si="4"/>
        <v>100</v>
      </c>
    </row>
    <row r="83" spans="1:9" ht="45">
      <c r="A83" s="2"/>
      <c r="B83" s="2"/>
      <c r="C83" s="2" t="s">
        <v>7</v>
      </c>
      <c r="D83" s="27" t="s">
        <v>8</v>
      </c>
      <c r="E83" s="27"/>
      <c r="F83" s="72">
        <v>3000</v>
      </c>
      <c r="G83" s="72">
        <v>3000</v>
      </c>
      <c r="H83" s="72">
        <v>3000</v>
      </c>
      <c r="I83" s="32">
        <f t="shared" si="4"/>
        <v>100</v>
      </c>
    </row>
    <row r="84" spans="1:9" ht="45">
      <c r="A84" s="6" t="s">
        <v>79</v>
      </c>
      <c r="B84" s="6"/>
      <c r="C84" s="6"/>
      <c r="D84" s="58" t="s">
        <v>80</v>
      </c>
      <c r="E84" s="58"/>
      <c r="F84" s="73">
        <f>SUM(F85,F88)</f>
        <v>6634017</v>
      </c>
      <c r="G84" s="60">
        <f>SUM(G85,G88)</f>
        <v>6737017</v>
      </c>
      <c r="H84" s="60">
        <f>SUM(H85,H88)</f>
        <v>6883239.44</v>
      </c>
      <c r="I84" s="142">
        <f t="shared" si="4"/>
        <v>102.17043299727462</v>
      </c>
    </row>
    <row r="85" spans="1:9" ht="33.75">
      <c r="A85" s="2"/>
      <c r="B85" s="11" t="s">
        <v>81</v>
      </c>
      <c r="C85" s="11"/>
      <c r="D85" s="61" t="s">
        <v>82</v>
      </c>
      <c r="E85" s="61"/>
      <c r="F85" s="76">
        <f>SUM(F86:F87)</f>
        <v>955000</v>
      </c>
      <c r="G85" s="10">
        <f>SUM(G86:G87)</f>
        <v>958000</v>
      </c>
      <c r="H85" s="10">
        <f>SUM(H86:H87)</f>
        <v>972636.41</v>
      </c>
      <c r="I85" s="33">
        <f t="shared" si="4"/>
        <v>101.52780897703549</v>
      </c>
    </row>
    <row r="86" spans="1:9" ht="16.5" customHeight="1">
      <c r="A86" s="2"/>
      <c r="B86" s="2"/>
      <c r="C86" s="2" t="s">
        <v>83</v>
      </c>
      <c r="D86" s="27" t="s">
        <v>84</v>
      </c>
      <c r="E86" s="27"/>
      <c r="F86" s="72">
        <v>940000</v>
      </c>
      <c r="G86" s="72">
        <v>943000</v>
      </c>
      <c r="H86" s="72">
        <v>958869.91</v>
      </c>
      <c r="I86" s="32">
        <f t="shared" si="4"/>
        <v>101.6829172852598</v>
      </c>
    </row>
    <row r="87" spans="1:9" ht="16.5" customHeight="1">
      <c r="A87" s="2"/>
      <c r="B87" s="2"/>
      <c r="C87" s="2" t="s">
        <v>85</v>
      </c>
      <c r="D87" s="27" t="s">
        <v>86</v>
      </c>
      <c r="E87" s="27"/>
      <c r="F87" s="72">
        <v>15000</v>
      </c>
      <c r="G87" s="72">
        <v>15000</v>
      </c>
      <c r="H87" s="72">
        <v>13766.5</v>
      </c>
      <c r="I87" s="32">
        <f t="shared" si="4"/>
        <v>91.77666666666667</v>
      </c>
    </row>
    <row r="88" spans="1:9" ht="22.5">
      <c r="A88" s="2"/>
      <c r="B88" s="11" t="s">
        <v>87</v>
      </c>
      <c r="C88" s="11"/>
      <c r="D88" s="61" t="s">
        <v>88</v>
      </c>
      <c r="E88" s="61"/>
      <c r="F88" s="76">
        <f>SUM(F89:F90)</f>
        <v>5679017</v>
      </c>
      <c r="G88" s="10">
        <f>SUM(G89:G90)</f>
        <v>5779017</v>
      </c>
      <c r="H88" s="10">
        <f>SUM(H89:H90)</f>
        <v>5910603.03</v>
      </c>
      <c r="I88" s="33">
        <f t="shared" si="4"/>
        <v>102.27696215463634</v>
      </c>
    </row>
    <row r="89" spans="1:9" ht="16.5" customHeight="1">
      <c r="A89" s="2"/>
      <c r="B89" s="2"/>
      <c r="C89" s="2" t="s">
        <v>89</v>
      </c>
      <c r="D89" s="27" t="s">
        <v>90</v>
      </c>
      <c r="E89" s="27"/>
      <c r="F89" s="72">
        <v>5579017</v>
      </c>
      <c r="G89" s="72">
        <v>5579017</v>
      </c>
      <c r="H89" s="72">
        <v>5674133</v>
      </c>
      <c r="I89" s="32">
        <f t="shared" si="4"/>
        <v>101.70488815502803</v>
      </c>
    </row>
    <row r="90" spans="1:9" ht="16.5" customHeight="1">
      <c r="A90" s="2"/>
      <c r="B90" s="2"/>
      <c r="C90" s="2" t="s">
        <v>91</v>
      </c>
      <c r="D90" s="27" t="s">
        <v>92</v>
      </c>
      <c r="E90" s="27"/>
      <c r="F90" s="72">
        <v>100000</v>
      </c>
      <c r="G90" s="72">
        <v>200000</v>
      </c>
      <c r="H90" s="72">
        <v>236470.03</v>
      </c>
      <c r="I90" s="32">
        <f t="shared" si="4"/>
        <v>118.235015</v>
      </c>
    </row>
    <row r="91" spans="1:9" ht="16.5" customHeight="1">
      <c r="A91" s="6" t="s">
        <v>93</v>
      </c>
      <c r="B91" s="6"/>
      <c r="C91" s="6"/>
      <c r="D91" s="58" t="s">
        <v>94</v>
      </c>
      <c r="E91" s="58"/>
      <c r="F91" s="73">
        <f>SUM(F92,F96,F98,F101,F94)</f>
        <v>25832849</v>
      </c>
      <c r="G91" s="73">
        <f>SUM(G92,G96,G98,G101,G94)</f>
        <v>25076300</v>
      </c>
      <c r="H91" s="73">
        <f>SUM(H92,H96,H98,H101,H94)</f>
        <v>25081234.33</v>
      </c>
      <c r="I91" s="142">
        <f t="shared" si="4"/>
        <v>100.01967726498727</v>
      </c>
    </row>
    <row r="92" spans="1:9" ht="22.5">
      <c r="A92" s="2"/>
      <c r="B92" s="11" t="s">
        <v>95</v>
      </c>
      <c r="C92" s="11"/>
      <c r="D92" s="61" t="s">
        <v>96</v>
      </c>
      <c r="E92" s="61"/>
      <c r="F92" s="76">
        <f>SUM(F93)</f>
        <v>21588885</v>
      </c>
      <c r="G92" s="10">
        <f>SUM(G93)</f>
        <v>20722116</v>
      </c>
      <c r="H92" s="10">
        <f>SUM(H93)</f>
        <v>20722116</v>
      </c>
      <c r="I92" s="33">
        <f t="shared" si="4"/>
        <v>100</v>
      </c>
    </row>
    <row r="93" spans="1:9" ht="16.5" customHeight="1">
      <c r="A93" s="2"/>
      <c r="B93" s="2"/>
      <c r="C93" s="2" t="s">
        <v>97</v>
      </c>
      <c r="D93" s="27" t="s">
        <v>98</v>
      </c>
      <c r="E93" s="27"/>
      <c r="F93" s="72">
        <v>21588885</v>
      </c>
      <c r="G93" s="72">
        <v>20722116</v>
      </c>
      <c r="H93" s="72">
        <v>20722116</v>
      </c>
      <c r="I93" s="32">
        <f t="shared" si="4"/>
        <v>100</v>
      </c>
    </row>
    <row r="94" spans="1:9" s="125" customFormat="1" ht="24.75" customHeight="1">
      <c r="A94" s="2"/>
      <c r="B94" s="11" t="s">
        <v>99</v>
      </c>
      <c r="C94" s="11"/>
      <c r="D94" s="123" t="s">
        <v>295</v>
      </c>
      <c r="E94" s="118"/>
      <c r="F94" s="124">
        <f>F95</f>
        <v>0</v>
      </c>
      <c r="G94" s="124">
        <f>G95</f>
        <v>42664</v>
      </c>
      <c r="H94" s="124">
        <f>H95</f>
        <v>42664</v>
      </c>
      <c r="I94" s="33">
        <f t="shared" si="4"/>
        <v>100</v>
      </c>
    </row>
    <row r="95" spans="1:9" ht="22.5" customHeight="1">
      <c r="A95" s="2"/>
      <c r="B95" s="2"/>
      <c r="C95" s="2" t="s">
        <v>97</v>
      </c>
      <c r="D95" s="68" t="s">
        <v>296</v>
      </c>
      <c r="E95" s="27"/>
      <c r="F95" s="72"/>
      <c r="G95" s="72">
        <v>42664</v>
      </c>
      <c r="H95" s="72">
        <v>42664</v>
      </c>
      <c r="I95" s="32">
        <f t="shared" si="4"/>
        <v>100</v>
      </c>
    </row>
    <row r="96" spans="1:9" ht="22.5">
      <c r="A96" s="2"/>
      <c r="B96" s="11" t="s">
        <v>99</v>
      </c>
      <c r="C96" s="11"/>
      <c r="D96" s="61" t="s">
        <v>100</v>
      </c>
      <c r="E96" s="61"/>
      <c r="F96" s="76">
        <f>SUM(F97)</f>
        <v>3500317</v>
      </c>
      <c r="G96" s="10">
        <f>SUM(G97)</f>
        <v>3500317</v>
      </c>
      <c r="H96" s="10">
        <f>SUM(H97)</f>
        <v>3500317</v>
      </c>
      <c r="I96" s="33">
        <f t="shared" si="4"/>
        <v>100</v>
      </c>
    </row>
    <row r="97" spans="1:9" ht="16.5" customHeight="1">
      <c r="A97" s="2"/>
      <c r="B97" s="2"/>
      <c r="C97" s="2" t="s">
        <v>97</v>
      </c>
      <c r="D97" s="27" t="s">
        <v>98</v>
      </c>
      <c r="E97" s="27"/>
      <c r="F97" s="72">
        <v>3500317</v>
      </c>
      <c r="G97" s="72">
        <v>3500317</v>
      </c>
      <c r="H97" s="72">
        <v>3500317</v>
      </c>
      <c r="I97" s="32">
        <f t="shared" si="4"/>
        <v>100</v>
      </c>
    </row>
    <row r="98" spans="1:9" ht="16.5" customHeight="1">
      <c r="A98" s="2"/>
      <c r="B98" s="11" t="s">
        <v>101</v>
      </c>
      <c r="C98" s="11"/>
      <c r="D98" s="61" t="s">
        <v>102</v>
      </c>
      <c r="E98" s="61"/>
      <c r="F98" s="76">
        <f>SUM(F99:F100)</f>
        <v>0</v>
      </c>
      <c r="G98" s="10">
        <f>SUM(G99:G100)</f>
        <v>67567</v>
      </c>
      <c r="H98" s="10">
        <f>SUM(H99:H100)</f>
        <v>72501.33</v>
      </c>
      <c r="I98" s="33">
        <f t="shared" si="4"/>
        <v>107.30286974410585</v>
      </c>
    </row>
    <row r="99" spans="1:9" ht="22.5">
      <c r="A99" s="2"/>
      <c r="B99" s="13"/>
      <c r="C99" s="100" t="s">
        <v>278</v>
      </c>
      <c r="D99" s="101" t="s">
        <v>279</v>
      </c>
      <c r="E99" s="27"/>
      <c r="F99" s="110"/>
      <c r="G99" s="72">
        <v>4117</v>
      </c>
      <c r="H99" s="72">
        <v>4116.89</v>
      </c>
      <c r="I99" s="32">
        <f t="shared" si="4"/>
        <v>99.99732815156669</v>
      </c>
    </row>
    <row r="100" spans="1:9" ht="24.75" customHeight="1">
      <c r="A100" s="2"/>
      <c r="B100" s="2"/>
      <c r="C100" s="100" t="s">
        <v>29</v>
      </c>
      <c r="D100" s="101" t="s">
        <v>30</v>
      </c>
      <c r="E100" s="27"/>
      <c r="F100" s="74"/>
      <c r="G100" s="72">
        <v>63450</v>
      </c>
      <c r="H100" s="72">
        <v>68384.44</v>
      </c>
      <c r="I100" s="32">
        <f t="shared" si="4"/>
        <v>107.7768951930654</v>
      </c>
    </row>
    <row r="101" spans="1:9" ht="22.5">
      <c r="A101" s="2"/>
      <c r="B101" s="11" t="s">
        <v>105</v>
      </c>
      <c r="C101" s="11"/>
      <c r="D101" s="61" t="s">
        <v>106</v>
      </c>
      <c r="E101" s="61"/>
      <c r="F101" s="76">
        <f>SUM(F102)</f>
        <v>743647</v>
      </c>
      <c r="G101" s="10">
        <f>SUM(G102)</f>
        <v>743636</v>
      </c>
      <c r="H101" s="10">
        <f>SUM(H102)</f>
        <v>743636</v>
      </c>
      <c r="I101" s="33">
        <f t="shared" si="4"/>
        <v>100</v>
      </c>
    </row>
    <row r="102" spans="1:9" ht="16.5" customHeight="1">
      <c r="A102" s="2"/>
      <c r="B102" s="2"/>
      <c r="C102" s="2" t="s">
        <v>97</v>
      </c>
      <c r="D102" s="27" t="s">
        <v>98</v>
      </c>
      <c r="E102" s="27"/>
      <c r="F102" s="72">
        <v>743647</v>
      </c>
      <c r="G102" s="72">
        <v>743636</v>
      </c>
      <c r="H102" s="72">
        <v>743636</v>
      </c>
      <c r="I102" s="32">
        <f t="shared" si="4"/>
        <v>100</v>
      </c>
    </row>
    <row r="103" spans="1:9" ht="16.5" customHeight="1">
      <c r="A103" s="6" t="s">
        <v>107</v>
      </c>
      <c r="B103" s="6"/>
      <c r="C103" s="6"/>
      <c r="D103" s="58" t="s">
        <v>108</v>
      </c>
      <c r="E103" s="58"/>
      <c r="F103" s="73">
        <f>F104+F108+F110+F113+F118+F124+F127+F131+F133</f>
        <v>854811</v>
      </c>
      <c r="G103" s="73">
        <f>G104+G108+G110+G113+G118+G124+G127+G131+G133</f>
        <v>1018302</v>
      </c>
      <c r="H103" s="73">
        <f>H104+H108+H110+H113+H118+H124+H127+H131+H133</f>
        <v>903148.78</v>
      </c>
      <c r="I103" s="142">
        <f t="shared" si="4"/>
        <v>88.69164353993216</v>
      </c>
    </row>
    <row r="104" spans="1:9" ht="16.5" customHeight="1">
      <c r="A104" s="2"/>
      <c r="B104" s="11" t="s">
        <v>109</v>
      </c>
      <c r="C104" s="11"/>
      <c r="D104" s="61" t="s">
        <v>110</v>
      </c>
      <c r="E104" s="61"/>
      <c r="F104" s="76">
        <f>SUM(F105:F107)</f>
        <v>497</v>
      </c>
      <c r="G104" s="76">
        <f>SUM(G105:G107)</f>
        <v>16328</v>
      </c>
      <c r="H104" s="76">
        <f>SUM(H105:H107)</f>
        <v>16958.27</v>
      </c>
      <c r="I104" s="33">
        <f t="shared" si="4"/>
        <v>103.86005634492895</v>
      </c>
    </row>
    <row r="105" spans="1:9" ht="16.5" customHeight="1">
      <c r="A105" s="2"/>
      <c r="B105" s="2"/>
      <c r="C105" s="100" t="s">
        <v>29</v>
      </c>
      <c r="D105" s="101" t="s">
        <v>30</v>
      </c>
      <c r="E105" s="27"/>
      <c r="F105" s="72">
        <v>400</v>
      </c>
      <c r="G105" s="72">
        <v>400</v>
      </c>
      <c r="H105" s="72">
        <v>686.24</v>
      </c>
      <c r="I105" s="32">
        <f t="shared" si="4"/>
        <v>171.56</v>
      </c>
    </row>
    <row r="106" spans="1:9" ht="16.5" customHeight="1">
      <c r="A106" s="2"/>
      <c r="B106" s="2"/>
      <c r="C106" s="100" t="s">
        <v>57</v>
      </c>
      <c r="D106" s="101" t="s">
        <v>58</v>
      </c>
      <c r="E106" s="27"/>
      <c r="F106" s="72">
        <v>97</v>
      </c>
      <c r="G106" s="72">
        <v>97</v>
      </c>
      <c r="H106" s="72">
        <v>441.03</v>
      </c>
      <c r="I106" s="32">
        <f t="shared" si="4"/>
        <v>454.6701030927835</v>
      </c>
    </row>
    <row r="107" spans="1:9" ht="30.75" customHeight="1">
      <c r="A107" s="2"/>
      <c r="B107" s="2"/>
      <c r="C107" s="100" t="s">
        <v>103</v>
      </c>
      <c r="D107" s="101" t="s">
        <v>104</v>
      </c>
      <c r="E107" s="27"/>
      <c r="F107" s="72"/>
      <c r="G107" s="72">
        <v>15831</v>
      </c>
      <c r="H107" s="72">
        <v>15831</v>
      </c>
      <c r="I107" s="32">
        <f t="shared" si="4"/>
        <v>100</v>
      </c>
    </row>
    <row r="108" spans="1:9" ht="16.5" customHeight="1">
      <c r="A108" s="2"/>
      <c r="B108" s="11" t="s">
        <v>111</v>
      </c>
      <c r="C108" s="11"/>
      <c r="D108" s="61" t="s">
        <v>112</v>
      </c>
      <c r="E108" s="61"/>
      <c r="F108" s="76">
        <f>SUM(F109)</f>
        <v>140000</v>
      </c>
      <c r="G108" s="10">
        <f>SUM(G109)</f>
        <v>140000</v>
      </c>
      <c r="H108" s="10">
        <f>SUM(H109)</f>
        <v>108102.5</v>
      </c>
      <c r="I108" s="33">
        <f t="shared" si="4"/>
        <v>77.21607142857142</v>
      </c>
    </row>
    <row r="109" spans="1:9" ht="45">
      <c r="A109" s="2"/>
      <c r="B109" s="2"/>
      <c r="C109" s="2" t="s">
        <v>113</v>
      </c>
      <c r="D109" s="27" t="s">
        <v>114</v>
      </c>
      <c r="E109" s="27"/>
      <c r="F109" s="72">
        <v>140000</v>
      </c>
      <c r="G109" s="72">
        <v>140000</v>
      </c>
      <c r="H109" s="72">
        <v>108102.5</v>
      </c>
      <c r="I109" s="32">
        <f t="shared" si="4"/>
        <v>77.21607142857142</v>
      </c>
    </row>
    <row r="110" spans="1:9" ht="22.5">
      <c r="A110" s="2"/>
      <c r="B110" s="11" t="s">
        <v>196</v>
      </c>
      <c r="C110" s="11"/>
      <c r="D110" s="61" t="s">
        <v>197</v>
      </c>
      <c r="E110" s="115"/>
      <c r="F110" s="75">
        <f>SUM(F111:F112)</f>
        <v>700</v>
      </c>
      <c r="G110" s="20">
        <f>SUM(G111:G112)</f>
        <v>700</v>
      </c>
      <c r="H110" s="20">
        <f>SUM(H111:H112)</f>
        <v>510.99</v>
      </c>
      <c r="I110" s="33">
        <f t="shared" si="4"/>
        <v>72.99857142857142</v>
      </c>
    </row>
    <row r="111" spans="1:9" ht="12.75">
      <c r="A111" s="2"/>
      <c r="B111" s="2"/>
      <c r="C111" s="34" t="s">
        <v>29</v>
      </c>
      <c r="D111" s="22" t="s">
        <v>30</v>
      </c>
      <c r="E111" s="102"/>
      <c r="F111" s="72">
        <v>300</v>
      </c>
      <c r="G111" s="72">
        <v>300</v>
      </c>
      <c r="H111" s="72">
        <v>276.95</v>
      </c>
      <c r="I111" s="32">
        <f t="shared" si="4"/>
        <v>92.31666666666666</v>
      </c>
    </row>
    <row r="112" spans="1:9" ht="12.75">
      <c r="A112" s="2"/>
      <c r="B112" s="2"/>
      <c r="C112" s="34" t="s">
        <v>57</v>
      </c>
      <c r="D112" s="22" t="s">
        <v>58</v>
      </c>
      <c r="E112" s="102"/>
      <c r="F112" s="72">
        <v>400</v>
      </c>
      <c r="G112" s="72">
        <v>400</v>
      </c>
      <c r="H112" s="72">
        <v>234.04</v>
      </c>
      <c r="I112" s="32">
        <f t="shared" si="4"/>
        <v>58.51</v>
      </c>
    </row>
    <row r="113" spans="1:9" ht="16.5" customHeight="1">
      <c r="A113" s="2"/>
      <c r="B113" s="11" t="s">
        <v>115</v>
      </c>
      <c r="C113" s="11"/>
      <c r="D113" s="61" t="s">
        <v>116</v>
      </c>
      <c r="E113" s="61"/>
      <c r="F113" s="76">
        <f>SUM(F114:F117)</f>
        <v>900</v>
      </c>
      <c r="G113" s="76">
        <f>SUM(G114:G117)</f>
        <v>122592</v>
      </c>
      <c r="H113" s="76">
        <f>SUM(H114:H117)</f>
        <v>122195.04</v>
      </c>
      <c r="I113" s="33">
        <f t="shared" si="4"/>
        <v>99.67619420516836</v>
      </c>
    </row>
    <row r="114" spans="1:9" ht="16.5" customHeight="1">
      <c r="A114" s="2"/>
      <c r="B114" s="2"/>
      <c r="C114" s="2" t="s">
        <v>29</v>
      </c>
      <c r="D114" s="27" t="s">
        <v>30</v>
      </c>
      <c r="E114" s="27"/>
      <c r="F114" s="72">
        <v>450</v>
      </c>
      <c r="G114" s="72">
        <v>650</v>
      </c>
      <c r="H114" s="72">
        <v>1339.28</v>
      </c>
      <c r="I114" s="32">
        <f t="shared" si="4"/>
        <v>206.0430769230769</v>
      </c>
    </row>
    <row r="115" spans="1:9" ht="16.5" customHeight="1">
      <c r="A115" s="2"/>
      <c r="B115" s="2"/>
      <c r="C115" s="2" t="s">
        <v>57</v>
      </c>
      <c r="D115" s="27" t="s">
        <v>58</v>
      </c>
      <c r="E115" s="27"/>
      <c r="F115" s="72">
        <v>450</v>
      </c>
      <c r="G115" s="72">
        <v>1800</v>
      </c>
      <c r="H115" s="72">
        <v>2259.36</v>
      </c>
      <c r="I115" s="32">
        <f t="shared" si="4"/>
        <v>125.52</v>
      </c>
    </row>
    <row r="116" spans="1:9" ht="45">
      <c r="A116" s="2"/>
      <c r="B116" s="2"/>
      <c r="C116" s="121" t="s">
        <v>298</v>
      </c>
      <c r="D116" s="68" t="s">
        <v>273</v>
      </c>
      <c r="E116" s="27"/>
      <c r="F116" s="72"/>
      <c r="G116" s="72">
        <v>69920</v>
      </c>
      <c r="H116" s="72">
        <v>68374.4</v>
      </c>
      <c r="I116" s="32">
        <f t="shared" si="4"/>
        <v>97.7894736842105</v>
      </c>
    </row>
    <row r="117" spans="1:9" ht="45">
      <c r="A117" s="2"/>
      <c r="B117" s="2"/>
      <c r="C117" s="100" t="s">
        <v>103</v>
      </c>
      <c r="D117" s="101" t="s">
        <v>104</v>
      </c>
      <c r="E117" s="27"/>
      <c r="F117" s="72"/>
      <c r="G117" s="72">
        <v>50222</v>
      </c>
      <c r="H117" s="72">
        <v>50222</v>
      </c>
      <c r="I117" s="32">
        <f t="shared" si="4"/>
        <v>100</v>
      </c>
    </row>
    <row r="118" spans="1:9" ht="16.5" customHeight="1">
      <c r="A118" s="2"/>
      <c r="B118" s="11" t="s">
        <v>117</v>
      </c>
      <c r="C118" s="11"/>
      <c r="D118" s="61" t="s">
        <v>118</v>
      </c>
      <c r="E118" s="61"/>
      <c r="F118" s="76">
        <f>SUM(F119:F122)</f>
        <v>594050</v>
      </c>
      <c r="G118" s="76">
        <f>SUM(G119:G122)</f>
        <v>9350</v>
      </c>
      <c r="H118" s="76">
        <f>SUM(H119:H122)</f>
        <v>9614.48</v>
      </c>
      <c r="I118" s="33">
        <f t="shared" si="4"/>
        <v>102.82866310160428</v>
      </c>
    </row>
    <row r="119" spans="1:9" ht="56.25">
      <c r="A119" s="2"/>
      <c r="B119" s="2"/>
      <c r="C119" s="2" t="s">
        <v>25</v>
      </c>
      <c r="D119" s="27" t="s">
        <v>26</v>
      </c>
      <c r="E119" s="27"/>
      <c r="F119" s="74"/>
      <c r="G119" s="72">
        <v>5000</v>
      </c>
      <c r="H119" s="72">
        <v>5314.13</v>
      </c>
      <c r="I119" s="32">
        <f t="shared" si="4"/>
        <v>106.2826</v>
      </c>
    </row>
    <row r="120" spans="1:9" ht="12.75">
      <c r="A120" s="2"/>
      <c r="B120" s="2"/>
      <c r="C120" s="2" t="s">
        <v>27</v>
      </c>
      <c r="D120" s="27" t="s">
        <v>28</v>
      </c>
      <c r="E120" s="27"/>
      <c r="F120" s="74">
        <v>584000</v>
      </c>
      <c r="G120" s="12">
        <v>0</v>
      </c>
      <c r="H120" s="12">
        <v>0</v>
      </c>
      <c r="I120" s="32">
        <v>0</v>
      </c>
    </row>
    <row r="121" spans="1:9" ht="16.5" customHeight="1">
      <c r="A121" s="2"/>
      <c r="B121" s="2"/>
      <c r="C121" s="2" t="s">
        <v>29</v>
      </c>
      <c r="D121" s="27" t="s">
        <v>30</v>
      </c>
      <c r="E121" s="27"/>
      <c r="F121" s="74">
        <v>9100</v>
      </c>
      <c r="G121" s="72">
        <v>2600</v>
      </c>
      <c r="H121" s="72">
        <v>2809.77</v>
      </c>
      <c r="I121" s="32">
        <f t="shared" si="4"/>
        <v>108.06807692307693</v>
      </c>
    </row>
    <row r="122" spans="1:9" ht="12.75">
      <c r="A122" s="2"/>
      <c r="B122" s="2"/>
      <c r="C122" s="2" t="s">
        <v>57</v>
      </c>
      <c r="D122" s="27" t="s">
        <v>58</v>
      </c>
      <c r="E122" s="27"/>
      <c r="F122" s="74">
        <v>950</v>
      </c>
      <c r="G122" s="72">
        <v>1750</v>
      </c>
      <c r="H122" s="72">
        <v>1490.58</v>
      </c>
      <c r="I122" s="32">
        <f t="shared" si="4"/>
        <v>85.176</v>
      </c>
    </row>
    <row r="123" spans="1:9" ht="22.5" customHeight="1" hidden="1">
      <c r="A123" s="2"/>
      <c r="B123" s="2"/>
      <c r="C123" s="2" t="s">
        <v>119</v>
      </c>
      <c r="D123" s="27" t="s">
        <v>120</v>
      </c>
      <c r="E123" s="27"/>
      <c r="F123" s="74"/>
      <c r="G123" s="12"/>
      <c r="H123" s="12"/>
      <c r="I123" s="32" t="e">
        <f t="shared" si="4"/>
        <v>#DIV/0!</v>
      </c>
    </row>
    <row r="124" spans="1:9" ht="16.5" customHeight="1" hidden="1">
      <c r="A124" s="2"/>
      <c r="B124" s="11" t="s">
        <v>121</v>
      </c>
      <c r="C124" s="11"/>
      <c r="D124" s="61" t="s">
        <v>122</v>
      </c>
      <c r="E124" s="61"/>
      <c r="F124" s="76">
        <f>SUM(F125:F126)</f>
        <v>0</v>
      </c>
      <c r="G124" s="10">
        <f>SUM(G125:G126)</f>
        <v>0</v>
      </c>
      <c r="H124" s="10">
        <f>SUM(H125:H126)</f>
        <v>0</v>
      </c>
      <c r="I124" s="33" t="e">
        <f t="shared" si="4"/>
        <v>#DIV/0!</v>
      </c>
    </row>
    <row r="125" spans="1:9" ht="16.5" customHeight="1" hidden="1">
      <c r="A125" s="2"/>
      <c r="B125" s="2"/>
      <c r="C125" s="2" t="s">
        <v>29</v>
      </c>
      <c r="D125" s="27" t="s">
        <v>30</v>
      </c>
      <c r="E125" s="27"/>
      <c r="F125" s="74"/>
      <c r="G125" s="12"/>
      <c r="H125" s="12"/>
      <c r="I125" s="32" t="e">
        <f t="shared" si="4"/>
        <v>#DIV/0!</v>
      </c>
    </row>
    <row r="126" spans="1:9" ht="16.5" customHeight="1" hidden="1">
      <c r="A126" s="2"/>
      <c r="B126" s="2"/>
      <c r="C126" s="2" t="s">
        <v>57</v>
      </c>
      <c r="D126" s="27" t="s">
        <v>58</v>
      </c>
      <c r="E126" s="27"/>
      <c r="F126" s="74"/>
      <c r="G126" s="12"/>
      <c r="H126" s="12"/>
      <c r="I126" s="32" t="e">
        <f t="shared" si="4"/>
        <v>#DIV/0!</v>
      </c>
    </row>
    <row r="127" spans="1:9" ht="22.5">
      <c r="A127" s="2"/>
      <c r="B127" s="11" t="s">
        <v>123</v>
      </c>
      <c r="C127" s="11"/>
      <c r="D127" s="61" t="s">
        <v>124</v>
      </c>
      <c r="E127" s="61"/>
      <c r="F127" s="76">
        <f>SUM(F128:F129,F130)</f>
        <v>0</v>
      </c>
      <c r="G127" s="76">
        <f>SUM(G128:G129,G130)</f>
        <v>4100</v>
      </c>
      <c r="H127" s="76">
        <f>SUM(H128:H129,H130)</f>
        <v>4327.71</v>
      </c>
      <c r="I127" s="33">
        <f t="shared" si="4"/>
        <v>105.55390243902438</v>
      </c>
    </row>
    <row r="128" spans="1:9" ht="16.5" customHeight="1">
      <c r="A128" s="2"/>
      <c r="B128" s="13"/>
      <c r="C128" s="2" t="s">
        <v>29</v>
      </c>
      <c r="D128" s="27" t="s">
        <v>30</v>
      </c>
      <c r="E128" s="27"/>
      <c r="F128" s="74"/>
      <c r="G128" s="72">
        <v>350</v>
      </c>
      <c r="H128" s="72">
        <v>575.62</v>
      </c>
      <c r="I128" s="32">
        <f t="shared" si="4"/>
        <v>164.46285714285713</v>
      </c>
    </row>
    <row r="129" spans="1:9" ht="16.5" customHeight="1">
      <c r="A129" s="2"/>
      <c r="B129" s="2"/>
      <c r="C129" s="2" t="s">
        <v>57</v>
      </c>
      <c r="D129" s="27" t="s">
        <v>58</v>
      </c>
      <c r="E129" s="27"/>
      <c r="F129" s="74"/>
      <c r="G129" s="72">
        <v>250</v>
      </c>
      <c r="H129" s="72">
        <v>252.09</v>
      </c>
      <c r="I129" s="32">
        <f t="shared" si="4"/>
        <v>100.836</v>
      </c>
    </row>
    <row r="130" spans="1:9" ht="45">
      <c r="A130" s="2"/>
      <c r="B130" s="2"/>
      <c r="C130" s="121">
        <v>2700</v>
      </c>
      <c r="D130" s="68" t="s">
        <v>273</v>
      </c>
      <c r="E130" s="27"/>
      <c r="F130" s="74"/>
      <c r="G130" s="72">
        <v>3500</v>
      </c>
      <c r="H130" s="72">
        <v>3500</v>
      </c>
      <c r="I130" s="32">
        <f t="shared" si="4"/>
        <v>100</v>
      </c>
    </row>
    <row r="131" spans="1:9" ht="16.5" customHeight="1">
      <c r="A131" s="2"/>
      <c r="B131" s="11" t="s">
        <v>125</v>
      </c>
      <c r="C131" s="11"/>
      <c r="D131" s="61" t="s">
        <v>126</v>
      </c>
      <c r="E131" s="61"/>
      <c r="F131" s="76">
        <f>SUM(F132)</f>
        <v>118664</v>
      </c>
      <c r="G131" s="10">
        <f>SUM(G132)</f>
        <v>118664</v>
      </c>
      <c r="H131" s="10">
        <f>SUM(H132)</f>
        <v>118664</v>
      </c>
      <c r="I131" s="33">
        <f t="shared" si="4"/>
        <v>100</v>
      </c>
    </row>
    <row r="132" spans="1:9" ht="45">
      <c r="A132" s="2"/>
      <c r="B132" s="2"/>
      <c r="C132" s="2" t="s">
        <v>19</v>
      </c>
      <c r="D132" s="27" t="s">
        <v>20</v>
      </c>
      <c r="E132" s="27"/>
      <c r="F132" s="74">
        <v>118664</v>
      </c>
      <c r="G132" s="72">
        <v>118664</v>
      </c>
      <c r="H132" s="72">
        <v>118664</v>
      </c>
      <c r="I132" s="32">
        <f t="shared" si="4"/>
        <v>100</v>
      </c>
    </row>
    <row r="133" spans="1:9" ht="22.5">
      <c r="A133" s="2"/>
      <c r="B133" s="18" t="s">
        <v>198</v>
      </c>
      <c r="C133" s="18"/>
      <c r="D133" s="65" t="s">
        <v>136</v>
      </c>
      <c r="E133" s="116"/>
      <c r="F133" s="75">
        <f>SUM(F134:F137)</f>
        <v>0</v>
      </c>
      <c r="G133" s="75">
        <f>SUM(G134:G137)</f>
        <v>606568</v>
      </c>
      <c r="H133" s="75">
        <f>SUM(H134:H137)</f>
        <v>522775.79000000004</v>
      </c>
      <c r="I133" s="143">
        <f t="shared" si="4"/>
        <v>86.18585055591458</v>
      </c>
    </row>
    <row r="134" spans="1:9" ht="12.75">
      <c r="A134" s="2"/>
      <c r="B134" s="2"/>
      <c r="C134" s="100" t="s">
        <v>27</v>
      </c>
      <c r="D134" s="101" t="s">
        <v>28</v>
      </c>
      <c r="E134" s="105"/>
      <c r="F134" s="74"/>
      <c r="G134" s="72">
        <v>600825</v>
      </c>
      <c r="H134" s="72">
        <v>517032.83</v>
      </c>
      <c r="I134" s="32">
        <f>H134*100/G134</f>
        <v>86.05381433861774</v>
      </c>
    </row>
    <row r="135" spans="1:9" ht="12.75" hidden="1">
      <c r="A135" s="2"/>
      <c r="B135" s="2"/>
      <c r="C135" s="100" t="s">
        <v>29</v>
      </c>
      <c r="D135" s="101" t="s">
        <v>30</v>
      </c>
      <c r="E135" s="105"/>
      <c r="F135" s="74"/>
      <c r="G135" s="72">
        <v>0</v>
      </c>
      <c r="H135" s="72">
        <v>0</v>
      </c>
      <c r="I135" s="32" t="e">
        <f>H135*100/G135</f>
        <v>#DIV/0!</v>
      </c>
    </row>
    <row r="136" spans="1:9" ht="12.75">
      <c r="A136" s="2"/>
      <c r="B136" s="2"/>
      <c r="C136" s="100" t="s">
        <v>57</v>
      </c>
      <c r="D136" s="101" t="s">
        <v>58</v>
      </c>
      <c r="E136" s="105"/>
      <c r="F136" s="74"/>
      <c r="G136" s="72">
        <v>4825</v>
      </c>
      <c r="H136" s="72">
        <v>4824.96</v>
      </c>
      <c r="I136" s="32">
        <f>H136*100/G136</f>
        <v>99.99917098445596</v>
      </c>
    </row>
    <row r="137" spans="1:9" ht="27" customHeight="1">
      <c r="A137" s="2"/>
      <c r="B137" s="2"/>
      <c r="C137" s="121" t="s">
        <v>77</v>
      </c>
      <c r="D137" s="68" t="s">
        <v>78</v>
      </c>
      <c r="E137" s="105"/>
      <c r="F137" s="74"/>
      <c r="G137" s="72">
        <v>918</v>
      </c>
      <c r="H137" s="72">
        <v>918</v>
      </c>
      <c r="I137" s="32">
        <f>H137*100/G137</f>
        <v>100</v>
      </c>
    </row>
    <row r="138" spans="1:9" ht="16.5" customHeight="1">
      <c r="A138" s="6" t="s">
        <v>127</v>
      </c>
      <c r="B138" s="6"/>
      <c r="C138" s="6"/>
      <c r="D138" s="58" t="s">
        <v>128</v>
      </c>
      <c r="E138" s="58"/>
      <c r="F138" s="73">
        <f>SUM(F139,F141,F143)</f>
        <v>2037242</v>
      </c>
      <c r="G138" s="60">
        <f>SUM(G139,G141,G143)</f>
        <v>2015722</v>
      </c>
      <c r="H138" s="60">
        <f>SUM(H139,H141,H143)</f>
        <v>2015488.54</v>
      </c>
      <c r="I138" s="142">
        <f t="shared" si="4"/>
        <v>99.98841804574242</v>
      </c>
    </row>
    <row r="139" spans="1:9" ht="16.5" customHeight="1">
      <c r="A139" s="2"/>
      <c r="B139" s="11" t="s">
        <v>129</v>
      </c>
      <c r="C139" s="11"/>
      <c r="D139" s="61" t="s">
        <v>130</v>
      </c>
      <c r="E139" s="61"/>
      <c r="F139" s="76">
        <f>F140</f>
        <v>0</v>
      </c>
      <c r="G139" s="76">
        <f>G140</f>
        <v>14400</v>
      </c>
      <c r="H139" s="76">
        <f>H140</f>
        <v>14728.54</v>
      </c>
      <c r="I139" s="33">
        <f t="shared" si="4"/>
        <v>102.28152777777778</v>
      </c>
    </row>
    <row r="140" spans="1:9" ht="16.5" customHeight="1">
      <c r="A140" s="2"/>
      <c r="B140" s="2"/>
      <c r="C140" s="100" t="s">
        <v>57</v>
      </c>
      <c r="D140" s="101" t="s">
        <v>58</v>
      </c>
      <c r="E140" s="27"/>
      <c r="F140" s="74"/>
      <c r="G140" s="72">
        <v>14400</v>
      </c>
      <c r="H140" s="72">
        <v>14728.54</v>
      </c>
      <c r="I140" s="32">
        <f t="shared" si="4"/>
        <v>102.28152777777778</v>
      </c>
    </row>
    <row r="141" spans="1:9" ht="33.75">
      <c r="A141" s="2"/>
      <c r="B141" s="11" t="s">
        <v>133</v>
      </c>
      <c r="C141" s="11"/>
      <c r="D141" s="61" t="s">
        <v>134</v>
      </c>
      <c r="E141" s="61"/>
      <c r="F141" s="76">
        <f>F142</f>
        <v>2037242</v>
      </c>
      <c r="G141" s="10">
        <f>G142</f>
        <v>2001322</v>
      </c>
      <c r="H141" s="10">
        <f>H142</f>
        <v>2000760</v>
      </c>
      <c r="I141" s="33">
        <f t="shared" si="4"/>
        <v>99.97191856183063</v>
      </c>
    </row>
    <row r="142" spans="1:9" ht="45">
      <c r="A142" s="2"/>
      <c r="B142" s="2"/>
      <c r="C142" s="2" t="s">
        <v>7</v>
      </c>
      <c r="D142" s="27" t="s">
        <v>8</v>
      </c>
      <c r="E142" s="27"/>
      <c r="F142" s="74">
        <v>2037242</v>
      </c>
      <c r="G142" s="72">
        <v>2001322</v>
      </c>
      <c r="H142" s="72">
        <v>2000760</v>
      </c>
      <c r="I142" s="32">
        <f t="shared" si="4"/>
        <v>99.97191856183063</v>
      </c>
    </row>
    <row r="143" spans="1:9" ht="16.5" customHeight="1" hidden="1">
      <c r="A143" s="2"/>
      <c r="B143" s="11" t="s">
        <v>135</v>
      </c>
      <c r="C143" s="11"/>
      <c r="D143" s="61" t="s">
        <v>136</v>
      </c>
      <c r="E143" s="61"/>
      <c r="F143" s="76">
        <f>F144</f>
        <v>0</v>
      </c>
      <c r="G143" s="76">
        <f>G144</f>
        <v>0</v>
      </c>
      <c r="H143" s="76">
        <f>H144</f>
        <v>0</v>
      </c>
      <c r="I143" s="33"/>
    </row>
    <row r="144" spans="1:9" ht="16.5" customHeight="1" hidden="1">
      <c r="A144" s="2"/>
      <c r="B144" s="2"/>
      <c r="C144" s="100" t="s">
        <v>57</v>
      </c>
      <c r="D144" s="101" t="s">
        <v>58</v>
      </c>
      <c r="E144" s="27"/>
      <c r="F144" s="74"/>
      <c r="G144" s="72">
        <v>0</v>
      </c>
      <c r="H144" s="72">
        <v>0</v>
      </c>
      <c r="I144" s="32"/>
    </row>
    <row r="145" spans="1:9" ht="16.5" customHeight="1">
      <c r="A145" s="6" t="s">
        <v>139</v>
      </c>
      <c r="B145" s="6"/>
      <c r="C145" s="6"/>
      <c r="D145" s="58" t="s">
        <v>140</v>
      </c>
      <c r="E145" s="58"/>
      <c r="F145" s="73">
        <f>F146+F152+F157+F161+F163+F169</f>
        <v>2622242</v>
      </c>
      <c r="G145" s="73">
        <f>G146+G152+G157+G161+G163+G169</f>
        <v>3364420.03</v>
      </c>
      <c r="H145" s="73">
        <f>H146+H152+H157+H161+H163+H169</f>
        <v>3357927.0900000003</v>
      </c>
      <c r="I145" s="142">
        <f t="shared" si="4"/>
        <v>99.80701161144854</v>
      </c>
    </row>
    <row r="146" spans="1:9" ht="16.5" customHeight="1">
      <c r="A146" s="2"/>
      <c r="B146" s="11" t="s">
        <v>141</v>
      </c>
      <c r="C146" s="11"/>
      <c r="D146" s="61" t="s">
        <v>142</v>
      </c>
      <c r="E146" s="61"/>
      <c r="F146" s="76">
        <f>SUM(F147:F151)</f>
        <v>1984572</v>
      </c>
      <c r="G146" s="10">
        <f>SUM(G147:G151)</f>
        <v>2289643</v>
      </c>
      <c r="H146" s="10">
        <f>SUM(H147:H151)</f>
        <v>2285624.54</v>
      </c>
      <c r="I146" s="33">
        <f aca="true" t="shared" si="5" ref="I146:I211">H146*100/G146</f>
        <v>99.8244940368433</v>
      </c>
    </row>
    <row r="147" spans="1:9" ht="41.25" customHeight="1">
      <c r="A147" s="2"/>
      <c r="B147" s="2"/>
      <c r="C147" s="2" t="s">
        <v>143</v>
      </c>
      <c r="D147" s="27" t="s">
        <v>144</v>
      </c>
      <c r="E147" s="27"/>
      <c r="F147" s="72">
        <v>2000</v>
      </c>
      <c r="G147" s="72">
        <v>2000</v>
      </c>
      <c r="H147" s="72">
        <v>0</v>
      </c>
      <c r="I147" s="32">
        <f t="shared" si="5"/>
        <v>0</v>
      </c>
    </row>
    <row r="148" spans="1:9" ht="16.5" customHeight="1">
      <c r="A148" s="2"/>
      <c r="B148" s="2"/>
      <c r="C148" s="2" t="s">
        <v>27</v>
      </c>
      <c r="D148" s="27" t="s">
        <v>28</v>
      </c>
      <c r="E148" s="27"/>
      <c r="F148" s="72">
        <v>511872</v>
      </c>
      <c r="G148" s="72">
        <v>187108</v>
      </c>
      <c r="H148" s="72">
        <v>174774.22</v>
      </c>
      <c r="I148" s="32">
        <f t="shared" si="5"/>
        <v>93.40820274921435</v>
      </c>
    </row>
    <row r="149" spans="1:9" ht="16.5" customHeight="1">
      <c r="A149" s="2"/>
      <c r="B149" s="2"/>
      <c r="C149" s="2" t="s">
        <v>29</v>
      </c>
      <c r="D149" s="27" t="s">
        <v>30</v>
      </c>
      <c r="E149" s="27"/>
      <c r="F149" s="72">
        <v>700</v>
      </c>
      <c r="G149" s="72">
        <v>700</v>
      </c>
      <c r="H149" s="72">
        <v>816.6</v>
      </c>
      <c r="I149" s="32">
        <f t="shared" si="5"/>
        <v>116.65714285714286</v>
      </c>
    </row>
    <row r="150" spans="1:9" ht="22.5">
      <c r="A150" s="2"/>
      <c r="B150" s="2"/>
      <c r="C150" s="2" t="s">
        <v>145</v>
      </c>
      <c r="D150" s="27" t="s">
        <v>146</v>
      </c>
      <c r="E150" s="27"/>
      <c r="F150" s="72">
        <v>20000</v>
      </c>
      <c r="G150" s="72">
        <v>49835</v>
      </c>
      <c r="H150" s="72">
        <v>32244.36</v>
      </c>
      <c r="I150" s="32">
        <f t="shared" si="5"/>
        <v>64.7022373833651</v>
      </c>
    </row>
    <row r="151" spans="1:9" ht="51" customHeight="1">
      <c r="A151" s="2"/>
      <c r="B151" s="2"/>
      <c r="C151" s="2" t="s">
        <v>147</v>
      </c>
      <c r="D151" s="27" t="s">
        <v>148</v>
      </c>
      <c r="E151" s="27"/>
      <c r="F151" s="72">
        <v>1450000</v>
      </c>
      <c r="G151" s="72">
        <v>2050000</v>
      </c>
      <c r="H151" s="72">
        <v>2077789.36</v>
      </c>
      <c r="I151" s="32">
        <f t="shared" si="5"/>
        <v>101.35557853658537</v>
      </c>
    </row>
    <row r="152" spans="1:9" ht="24" customHeight="1">
      <c r="A152" s="2"/>
      <c r="B152" s="11" t="s">
        <v>149</v>
      </c>
      <c r="C152" s="11"/>
      <c r="D152" s="61" t="s">
        <v>150</v>
      </c>
      <c r="E152" s="61"/>
      <c r="F152" s="76">
        <f>SUM(F153:F156)</f>
        <v>587670</v>
      </c>
      <c r="G152" s="76">
        <f>SUM(G153:G156)</f>
        <v>788536</v>
      </c>
      <c r="H152" s="76">
        <f>SUM(H153:H156)</f>
        <v>788688.61</v>
      </c>
      <c r="I152" s="33">
        <f t="shared" si="5"/>
        <v>100.01935358690028</v>
      </c>
    </row>
    <row r="153" spans="1:9" ht="27.75" customHeight="1">
      <c r="A153" s="2"/>
      <c r="B153" s="13"/>
      <c r="C153" s="2" t="s">
        <v>29</v>
      </c>
      <c r="D153" s="27" t="s">
        <v>30</v>
      </c>
      <c r="E153" s="27"/>
      <c r="F153" s="74"/>
      <c r="G153" s="72">
        <v>0</v>
      </c>
      <c r="H153" s="72">
        <v>95.83</v>
      </c>
      <c r="I153" s="32">
        <v>0</v>
      </c>
    </row>
    <row r="154" spans="1:9" ht="45">
      <c r="A154" s="2"/>
      <c r="B154" s="2"/>
      <c r="C154" s="2" t="s">
        <v>7</v>
      </c>
      <c r="D154" s="27" t="s">
        <v>8</v>
      </c>
      <c r="E154" s="27"/>
      <c r="F154" s="72">
        <v>587670</v>
      </c>
      <c r="G154" s="72">
        <v>674036</v>
      </c>
      <c r="H154" s="72">
        <v>674036</v>
      </c>
      <c r="I154" s="32">
        <f t="shared" si="5"/>
        <v>100</v>
      </c>
    </row>
    <row r="155" spans="1:9" ht="45">
      <c r="A155" s="2"/>
      <c r="B155" s="2"/>
      <c r="C155" s="100" t="s">
        <v>39</v>
      </c>
      <c r="D155" s="101" t="s">
        <v>40</v>
      </c>
      <c r="E155" s="27"/>
      <c r="F155" s="72"/>
      <c r="G155" s="72">
        <v>500</v>
      </c>
      <c r="H155" s="72">
        <v>563.65</v>
      </c>
      <c r="I155" s="32">
        <f t="shared" si="5"/>
        <v>112.73</v>
      </c>
    </row>
    <row r="156" spans="1:9" ht="45">
      <c r="A156" s="2"/>
      <c r="B156" s="2"/>
      <c r="C156" s="121" t="s">
        <v>194</v>
      </c>
      <c r="D156" s="68" t="s">
        <v>195</v>
      </c>
      <c r="E156" s="27"/>
      <c r="F156" s="72"/>
      <c r="G156" s="72">
        <v>114000</v>
      </c>
      <c r="H156" s="72">
        <v>113993.13</v>
      </c>
      <c r="I156" s="32">
        <f t="shared" si="5"/>
        <v>99.99397368421053</v>
      </c>
    </row>
    <row r="157" spans="1:9" ht="16.5" customHeight="1">
      <c r="A157" s="2"/>
      <c r="B157" s="11" t="s">
        <v>151</v>
      </c>
      <c r="C157" s="11"/>
      <c r="D157" s="61" t="s">
        <v>152</v>
      </c>
      <c r="E157" s="61"/>
      <c r="F157" s="76">
        <f>SUM(F158:F160)</f>
        <v>50000</v>
      </c>
      <c r="G157" s="10">
        <f>SUM(G158:G160)</f>
        <v>50000</v>
      </c>
      <c r="H157" s="10">
        <f>SUM(H158:H160)</f>
        <v>51091.83</v>
      </c>
      <c r="I157" s="33">
        <f t="shared" si="5"/>
        <v>102.18366</v>
      </c>
    </row>
    <row r="158" spans="1:9" ht="45">
      <c r="A158" s="2"/>
      <c r="B158" s="13"/>
      <c r="C158" s="2" t="s">
        <v>143</v>
      </c>
      <c r="D158" s="27" t="s">
        <v>144</v>
      </c>
      <c r="E158" s="27"/>
      <c r="F158" s="110"/>
      <c r="G158" s="72">
        <v>0</v>
      </c>
      <c r="H158" s="72">
        <v>265.59</v>
      </c>
      <c r="I158" s="32">
        <v>0</v>
      </c>
    </row>
    <row r="159" spans="1:9" ht="16.5" customHeight="1">
      <c r="A159" s="2"/>
      <c r="B159" s="13"/>
      <c r="C159" s="2" t="s">
        <v>29</v>
      </c>
      <c r="D159" s="27" t="s">
        <v>30</v>
      </c>
      <c r="E159" s="27"/>
      <c r="F159" s="110"/>
      <c r="G159" s="72">
        <v>0</v>
      </c>
      <c r="H159" s="72">
        <v>226.14</v>
      </c>
      <c r="I159" s="32">
        <v>0</v>
      </c>
    </row>
    <row r="160" spans="1:9" ht="45">
      <c r="A160" s="2"/>
      <c r="B160" s="2"/>
      <c r="C160" s="2" t="s">
        <v>147</v>
      </c>
      <c r="D160" s="27" t="s">
        <v>148</v>
      </c>
      <c r="E160" s="27"/>
      <c r="F160" s="74">
        <v>50000</v>
      </c>
      <c r="G160" s="72">
        <v>50000</v>
      </c>
      <c r="H160" s="72">
        <v>50600.1</v>
      </c>
      <c r="I160" s="32">
        <f t="shared" si="5"/>
        <v>101.2002</v>
      </c>
    </row>
    <row r="161" spans="1:9" ht="22.5">
      <c r="A161" s="2"/>
      <c r="B161" s="11" t="s">
        <v>281</v>
      </c>
      <c r="C161" s="11"/>
      <c r="D161" s="97" t="s">
        <v>280</v>
      </c>
      <c r="E161" s="61"/>
      <c r="F161" s="76">
        <f>F162</f>
        <v>0</v>
      </c>
      <c r="G161" s="76">
        <f>G162</f>
        <v>17370</v>
      </c>
      <c r="H161" s="76">
        <f>H162</f>
        <v>17370</v>
      </c>
      <c r="I161" s="33">
        <f t="shared" si="5"/>
        <v>100</v>
      </c>
    </row>
    <row r="162" spans="1:9" ht="45">
      <c r="A162" s="2"/>
      <c r="B162" s="2"/>
      <c r="C162" s="100" t="s">
        <v>7</v>
      </c>
      <c r="D162" s="101" t="s">
        <v>8</v>
      </c>
      <c r="E162" s="27"/>
      <c r="F162" s="74"/>
      <c r="G162" s="72">
        <v>17370</v>
      </c>
      <c r="H162" s="72">
        <v>17370</v>
      </c>
      <c r="I162" s="32">
        <f t="shared" si="5"/>
        <v>100</v>
      </c>
    </row>
    <row r="163" spans="1:9" ht="15" customHeight="1">
      <c r="A163" s="2"/>
      <c r="B163" s="11" t="s">
        <v>153</v>
      </c>
      <c r="C163" s="11"/>
      <c r="D163" s="61" t="s">
        <v>154</v>
      </c>
      <c r="E163" s="61"/>
      <c r="F163" s="76">
        <f>SUM(F164:F168)</f>
        <v>0</v>
      </c>
      <c r="G163" s="10">
        <f>SUM(G164:G168)</f>
        <v>180871.03</v>
      </c>
      <c r="H163" s="10">
        <f>SUM(H164:H168)</f>
        <v>177152.38999999998</v>
      </c>
      <c r="I163" s="33">
        <f t="shared" si="5"/>
        <v>97.94403780417461</v>
      </c>
    </row>
    <row r="164" spans="1:9" ht="12.75">
      <c r="A164" s="2"/>
      <c r="B164" s="13"/>
      <c r="C164" s="2" t="s">
        <v>29</v>
      </c>
      <c r="D164" s="27" t="s">
        <v>30</v>
      </c>
      <c r="E164" s="27"/>
      <c r="F164" s="110"/>
      <c r="G164" s="72">
        <v>0</v>
      </c>
      <c r="H164" s="72">
        <v>1697.02</v>
      </c>
      <c r="I164" s="32">
        <v>0</v>
      </c>
    </row>
    <row r="165" spans="1:9" ht="12.75">
      <c r="A165" s="2"/>
      <c r="B165" s="2"/>
      <c r="C165" s="2" t="s">
        <v>57</v>
      </c>
      <c r="D165" s="27" t="s">
        <v>58</v>
      </c>
      <c r="E165" s="27"/>
      <c r="F165" s="74"/>
      <c r="G165" s="72">
        <v>6870</v>
      </c>
      <c r="H165" s="72">
        <v>6929.51</v>
      </c>
      <c r="I165" s="32">
        <f t="shared" si="5"/>
        <v>100.86622998544397</v>
      </c>
    </row>
    <row r="166" spans="1:9" ht="67.5">
      <c r="A166" s="2"/>
      <c r="B166" s="2"/>
      <c r="C166" s="2" t="s">
        <v>155</v>
      </c>
      <c r="D166" s="27" t="s">
        <v>156</v>
      </c>
      <c r="E166" s="27"/>
      <c r="F166" s="74"/>
      <c r="G166" s="72">
        <v>160693.72</v>
      </c>
      <c r="H166" s="72">
        <v>155493.84</v>
      </c>
      <c r="I166" s="32">
        <f t="shared" si="5"/>
        <v>96.7641050316092</v>
      </c>
    </row>
    <row r="167" spans="1:9" ht="67.5">
      <c r="A167" s="2"/>
      <c r="B167" s="2"/>
      <c r="C167" s="2" t="s">
        <v>157</v>
      </c>
      <c r="D167" s="27" t="s">
        <v>156</v>
      </c>
      <c r="E167" s="27"/>
      <c r="F167" s="74"/>
      <c r="G167" s="72">
        <v>8507.31</v>
      </c>
      <c r="H167" s="72">
        <v>8232.02</v>
      </c>
      <c r="I167" s="32">
        <f t="shared" si="5"/>
        <v>96.76407701141724</v>
      </c>
    </row>
    <row r="168" spans="1:9" ht="33.75" customHeight="1">
      <c r="A168" s="2"/>
      <c r="B168" s="2"/>
      <c r="C168" s="2" t="s">
        <v>77</v>
      </c>
      <c r="D168" s="27" t="s">
        <v>78</v>
      </c>
      <c r="E168" s="27"/>
      <c r="F168" s="74"/>
      <c r="G168" s="72">
        <v>4800</v>
      </c>
      <c r="H168" s="72">
        <v>4800</v>
      </c>
      <c r="I168" s="32">
        <f t="shared" si="5"/>
        <v>100</v>
      </c>
    </row>
    <row r="169" spans="1:9" ht="24.75" customHeight="1">
      <c r="A169" s="2"/>
      <c r="B169" s="11" t="s">
        <v>299</v>
      </c>
      <c r="C169" s="127"/>
      <c r="D169" s="122" t="s">
        <v>136</v>
      </c>
      <c r="E169" s="61"/>
      <c r="F169" s="76">
        <f>F170</f>
        <v>0</v>
      </c>
      <c r="G169" s="76">
        <f>G170</f>
        <v>38000</v>
      </c>
      <c r="H169" s="76">
        <f>H170</f>
        <v>37999.72</v>
      </c>
      <c r="I169" s="33">
        <f t="shared" si="5"/>
        <v>99.99926315789473</v>
      </c>
    </row>
    <row r="170" spans="1:9" ht="45">
      <c r="A170" s="2"/>
      <c r="B170" s="2"/>
      <c r="C170" s="121" t="s">
        <v>199</v>
      </c>
      <c r="D170" s="68" t="s">
        <v>200</v>
      </c>
      <c r="E170" s="27"/>
      <c r="F170" s="74"/>
      <c r="G170" s="72">
        <v>38000</v>
      </c>
      <c r="H170" s="72">
        <v>37999.72</v>
      </c>
      <c r="I170" s="32">
        <f t="shared" si="5"/>
        <v>99.99926315789473</v>
      </c>
    </row>
    <row r="171" spans="1:9" ht="22.5">
      <c r="A171" s="6" t="s">
        <v>158</v>
      </c>
      <c r="B171" s="6"/>
      <c r="C171" s="6"/>
      <c r="D171" s="58" t="s">
        <v>159</v>
      </c>
      <c r="E171" s="58"/>
      <c r="F171" s="73">
        <f>SUM(F176,F172,F174)</f>
        <v>610800</v>
      </c>
      <c r="G171" s="60">
        <f>SUM(G176,G172,G174)</f>
        <v>622850</v>
      </c>
      <c r="H171" s="60">
        <f>SUM(H176,H172,H174)</f>
        <v>630092.32</v>
      </c>
      <c r="I171" s="142">
        <f t="shared" si="5"/>
        <v>101.16277113269646</v>
      </c>
    </row>
    <row r="172" spans="1:9" ht="22.5">
      <c r="A172" s="2"/>
      <c r="B172" s="11" t="s">
        <v>160</v>
      </c>
      <c r="C172" s="11"/>
      <c r="D172" s="61" t="s">
        <v>161</v>
      </c>
      <c r="E172" s="61"/>
      <c r="F172" s="76">
        <f>SUM(F173)</f>
        <v>135000</v>
      </c>
      <c r="G172" s="10">
        <f>SUM(G173)</f>
        <v>146500</v>
      </c>
      <c r="H172" s="10">
        <f>SUM(H173)</f>
        <v>146500</v>
      </c>
      <c r="I172" s="33">
        <f t="shared" si="5"/>
        <v>100</v>
      </c>
    </row>
    <row r="173" spans="1:9" ht="45">
      <c r="A173" s="2"/>
      <c r="B173" s="2"/>
      <c r="C173" s="2" t="s">
        <v>7</v>
      </c>
      <c r="D173" s="27" t="s">
        <v>8</v>
      </c>
      <c r="E173" s="27"/>
      <c r="F173" s="72">
        <v>135000</v>
      </c>
      <c r="G173" s="72">
        <v>146500</v>
      </c>
      <c r="H173" s="72">
        <v>146500</v>
      </c>
      <c r="I173" s="32">
        <f t="shared" si="5"/>
        <v>100</v>
      </c>
    </row>
    <row r="174" spans="1:9" ht="22.5">
      <c r="A174" s="2"/>
      <c r="B174" s="11" t="s">
        <v>186</v>
      </c>
      <c r="C174" s="11"/>
      <c r="D174" s="61" t="s">
        <v>188</v>
      </c>
      <c r="E174" s="61"/>
      <c r="F174" s="76">
        <f>SUM(F175)</f>
        <v>0</v>
      </c>
      <c r="G174" s="10">
        <f>SUM(G175)</f>
        <v>550</v>
      </c>
      <c r="H174" s="10">
        <f>SUM(H175)</f>
        <v>7792.32</v>
      </c>
      <c r="I174" s="33">
        <v>0</v>
      </c>
    </row>
    <row r="175" spans="1:9" ht="12.75">
      <c r="A175" s="2"/>
      <c r="B175" s="2"/>
      <c r="C175" s="2" t="s">
        <v>57</v>
      </c>
      <c r="D175" s="27" t="s">
        <v>58</v>
      </c>
      <c r="E175" s="27"/>
      <c r="F175" s="74"/>
      <c r="G175" s="72">
        <v>550</v>
      </c>
      <c r="H175" s="72">
        <v>7792.32</v>
      </c>
      <c r="I175" s="32">
        <v>0</v>
      </c>
    </row>
    <row r="176" spans="1:9" ht="22.5">
      <c r="A176" s="2"/>
      <c r="B176" s="11" t="s">
        <v>162</v>
      </c>
      <c r="C176" s="11"/>
      <c r="D176" s="61" t="s">
        <v>163</v>
      </c>
      <c r="E176" s="61"/>
      <c r="F176" s="76">
        <f>SUM(F177:F178)</f>
        <v>475800</v>
      </c>
      <c r="G176" s="10">
        <f>SUM(G177:G178)</f>
        <v>475800</v>
      </c>
      <c r="H176" s="10">
        <f>SUM(H177:H178)</f>
        <v>475800</v>
      </c>
      <c r="I176" s="33">
        <f t="shared" si="5"/>
        <v>100</v>
      </c>
    </row>
    <row r="177" spans="1:9" ht="12.75" hidden="1">
      <c r="A177" s="2"/>
      <c r="B177" s="2"/>
      <c r="C177" s="2" t="s">
        <v>29</v>
      </c>
      <c r="D177" s="27" t="s">
        <v>30</v>
      </c>
      <c r="E177" s="27"/>
      <c r="F177" s="74"/>
      <c r="G177" s="72">
        <v>0</v>
      </c>
      <c r="H177" s="72">
        <v>0</v>
      </c>
      <c r="I177" s="32"/>
    </row>
    <row r="178" spans="1:9" ht="56.25">
      <c r="A178" s="2"/>
      <c r="B178" s="2"/>
      <c r="C178" s="2" t="s">
        <v>164</v>
      </c>
      <c r="D178" s="27" t="s">
        <v>165</v>
      </c>
      <c r="E178" s="27"/>
      <c r="F178" s="72">
        <v>475800</v>
      </c>
      <c r="G178" s="72">
        <v>475800</v>
      </c>
      <c r="H178" s="72">
        <v>475800</v>
      </c>
      <c r="I178" s="32">
        <f t="shared" si="5"/>
        <v>100</v>
      </c>
    </row>
    <row r="179" spans="1:9" ht="12.75">
      <c r="A179" s="6" t="s">
        <v>166</v>
      </c>
      <c r="B179" s="6"/>
      <c r="C179" s="6"/>
      <c r="D179" s="58" t="s">
        <v>167</v>
      </c>
      <c r="E179" s="58"/>
      <c r="F179" s="73">
        <f>F180+F193+F183</f>
        <v>22950</v>
      </c>
      <c r="G179" s="73">
        <f>G180+G193+G183</f>
        <v>870363</v>
      </c>
      <c r="H179" s="73">
        <f>H180+H193+H183</f>
        <v>880971.19</v>
      </c>
      <c r="I179" s="142">
        <f t="shared" si="5"/>
        <v>101.21882364025124</v>
      </c>
    </row>
    <row r="180" spans="1:9" ht="22.5">
      <c r="A180" s="2"/>
      <c r="B180" s="11" t="s">
        <v>168</v>
      </c>
      <c r="C180" s="11"/>
      <c r="D180" s="61" t="s">
        <v>169</v>
      </c>
      <c r="E180" s="61"/>
      <c r="F180" s="76">
        <f>SUM(F181:F182)</f>
        <v>16500</v>
      </c>
      <c r="G180" s="76">
        <f>SUM(G181:G182)</f>
        <v>35700</v>
      </c>
      <c r="H180" s="76">
        <f>SUM(H181:H182)</f>
        <v>22822.72</v>
      </c>
      <c r="I180" s="33">
        <f t="shared" si="5"/>
        <v>63.929187675070025</v>
      </c>
    </row>
    <row r="181" spans="1:9" ht="45">
      <c r="A181" s="2"/>
      <c r="B181" s="2"/>
      <c r="C181" s="21" t="s">
        <v>113</v>
      </c>
      <c r="D181" s="22" t="s">
        <v>114</v>
      </c>
      <c r="E181" s="102"/>
      <c r="F181" s="72">
        <v>16500</v>
      </c>
      <c r="G181" s="72">
        <v>35700</v>
      </c>
      <c r="H181" s="72">
        <v>22822.72</v>
      </c>
      <c r="I181" s="32">
        <f t="shared" si="5"/>
        <v>63.929187675070025</v>
      </c>
    </row>
    <row r="182" spans="1:9" ht="33.75" customHeight="1" hidden="1">
      <c r="A182" s="2"/>
      <c r="B182" s="2"/>
      <c r="C182" s="21" t="s">
        <v>131</v>
      </c>
      <c r="D182" s="22" t="s">
        <v>132</v>
      </c>
      <c r="E182" s="102"/>
      <c r="F182" s="74"/>
      <c r="G182" s="12"/>
      <c r="H182" s="12"/>
      <c r="I182" s="32" t="e">
        <f t="shared" si="5"/>
        <v>#DIV/0!</v>
      </c>
    </row>
    <row r="183" spans="1:9" ht="31.5" customHeight="1">
      <c r="A183" s="2"/>
      <c r="B183" s="11" t="s">
        <v>170</v>
      </c>
      <c r="C183" s="98"/>
      <c r="D183" s="97" t="s">
        <v>171</v>
      </c>
      <c r="E183" s="99"/>
      <c r="F183" s="76">
        <f>SUM(F184:F192)</f>
        <v>0</v>
      </c>
      <c r="G183" s="76">
        <f>SUM(G184:G192)</f>
        <v>762818</v>
      </c>
      <c r="H183" s="76">
        <f>SUM(H184:H192)</f>
        <v>786303.47</v>
      </c>
      <c r="I183" s="33">
        <f t="shared" si="5"/>
        <v>103.07877763765407</v>
      </c>
    </row>
    <row r="184" spans="1:9" ht="16.5" customHeight="1">
      <c r="A184" s="2"/>
      <c r="B184" s="2"/>
      <c r="C184" s="100" t="s">
        <v>23</v>
      </c>
      <c r="D184" s="101" t="s">
        <v>24</v>
      </c>
      <c r="E184" s="102"/>
      <c r="F184" s="74"/>
      <c r="G184" s="72">
        <v>65000</v>
      </c>
      <c r="H184" s="72">
        <v>82649.07</v>
      </c>
      <c r="I184" s="32">
        <f t="shared" si="5"/>
        <v>127.1524153846154</v>
      </c>
    </row>
    <row r="185" spans="1:9" ht="56.25">
      <c r="A185" s="2"/>
      <c r="B185" s="2"/>
      <c r="C185" s="121" t="s">
        <v>274</v>
      </c>
      <c r="D185" s="68" t="s">
        <v>275</v>
      </c>
      <c r="E185" s="102"/>
      <c r="F185" s="74"/>
      <c r="G185" s="72">
        <v>10</v>
      </c>
      <c r="H185" s="72">
        <v>0</v>
      </c>
      <c r="I185" s="32">
        <v>0</v>
      </c>
    </row>
    <row r="186" spans="1:9" ht="47.25" customHeight="1" hidden="1">
      <c r="A186" s="2"/>
      <c r="B186" s="2"/>
      <c r="C186" s="100" t="s">
        <v>27</v>
      </c>
      <c r="D186" s="101" t="s">
        <v>28</v>
      </c>
      <c r="E186" s="102"/>
      <c r="F186" s="74"/>
      <c r="G186" s="104">
        <v>0</v>
      </c>
      <c r="H186" s="104">
        <v>0</v>
      </c>
      <c r="I186" s="32" t="e">
        <f t="shared" si="5"/>
        <v>#DIV/0!</v>
      </c>
    </row>
    <row r="187" spans="1:9" ht="56.25" hidden="1">
      <c r="A187" s="2"/>
      <c r="B187" s="2"/>
      <c r="C187" s="100" t="s">
        <v>274</v>
      </c>
      <c r="D187" s="101" t="s">
        <v>275</v>
      </c>
      <c r="E187" s="102"/>
      <c r="F187" s="74"/>
      <c r="G187" s="104">
        <v>0</v>
      </c>
      <c r="H187" s="104">
        <v>0</v>
      </c>
      <c r="I187" s="32" t="e">
        <f t="shared" si="5"/>
        <v>#DIV/0!</v>
      </c>
    </row>
    <row r="188" spans="1:9" ht="12.75">
      <c r="A188" s="2"/>
      <c r="B188" s="2"/>
      <c r="C188" s="100" t="s">
        <v>29</v>
      </c>
      <c r="D188" s="101" t="s">
        <v>30</v>
      </c>
      <c r="E188" s="102"/>
      <c r="F188" s="74"/>
      <c r="G188" s="72">
        <v>1000</v>
      </c>
      <c r="H188" s="72">
        <v>6914.6</v>
      </c>
      <c r="I188" s="32">
        <f t="shared" si="5"/>
        <v>691.46</v>
      </c>
    </row>
    <row r="189" spans="1:9" ht="12.75">
      <c r="A189" s="2"/>
      <c r="B189" s="2"/>
      <c r="C189" s="2" t="s">
        <v>57</v>
      </c>
      <c r="D189" s="27" t="s">
        <v>58</v>
      </c>
      <c r="E189" s="102"/>
      <c r="F189" s="74"/>
      <c r="G189" s="72">
        <v>800</v>
      </c>
      <c r="H189" s="72">
        <v>732.42</v>
      </c>
      <c r="I189" s="32">
        <f t="shared" si="5"/>
        <v>91.5525</v>
      </c>
    </row>
    <row r="190" spans="1:9" ht="45">
      <c r="A190" s="2"/>
      <c r="B190" s="2"/>
      <c r="C190" s="121" t="s">
        <v>199</v>
      </c>
      <c r="D190" s="68" t="s">
        <v>200</v>
      </c>
      <c r="E190" s="102"/>
      <c r="F190" s="74"/>
      <c r="G190" s="72">
        <v>616357</v>
      </c>
      <c r="H190" s="72">
        <v>616357</v>
      </c>
      <c r="I190" s="32">
        <f t="shared" si="5"/>
        <v>100</v>
      </c>
    </row>
    <row r="191" spans="1:9" ht="49.5" customHeight="1">
      <c r="A191" s="2"/>
      <c r="B191" s="2"/>
      <c r="C191" s="100" t="s">
        <v>276</v>
      </c>
      <c r="D191" s="101" t="s">
        <v>277</v>
      </c>
      <c r="E191" s="102"/>
      <c r="F191" s="74"/>
      <c r="G191" s="72">
        <v>380</v>
      </c>
      <c r="H191" s="72">
        <v>379.38</v>
      </c>
      <c r="I191" s="32">
        <f t="shared" si="5"/>
        <v>99.83684210526316</v>
      </c>
    </row>
    <row r="192" spans="1:9" ht="33" customHeight="1">
      <c r="A192" s="2"/>
      <c r="B192" s="2"/>
      <c r="C192" s="100" t="s">
        <v>103</v>
      </c>
      <c r="D192" s="101" t="s">
        <v>104</v>
      </c>
      <c r="E192" s="102"/>
      <c r="F192" s="74"/>
      <c r="G192" s="72">
        <v>79271</v>
      </c>
      <c r="H192" s="72">
        <v>79271</v>
      </c>
      <c r="I192" s="32">
        <f t="shared" si="5"/>
        <v>100</v>
      </c>
    </row>
    <row r="193" spans="1:9" ht="22.5">
      <c r="A193" s="2"/>
      <c r="B193" s="11" t="s">
        <v>270</v>
      </c>
      <c r="C193" s="11"/>
      <c r="D193" s="61" t="s">
        <v>271</v>
      </c>
      <c r="E193" s="61"/>
      <c r="F193" s="76">
        <f>SUM(F194:F197)</f>
        <v>6450</v>
      </c>
      <c r="G193" s="76">
        <f>SUM(G194:G197)</f>
        <v>71845</v>
      </c>
      <c r="H193" s="76">
        <f>SUM(H194:H197)</f>
        <v>71845</v>
      </c>
      <c r="I193" s="33">
        <f t="shared" si="5"/>
        <v>100</v>
      </c>
    </row>
    <row r="194" spans="1:9" ht="56.25">
      <c r="A194" s="2"/>
      <c r="B194" s="117"/>
      <c r="C194" s="2" t="s">
        <v>25</v>
      </c>
      <c r="D194" s="27" t="s">
        <v>26</v>
      </c>
      <c r="E194" s="69"/>
      <c r="F194" s="72">
        <v>5000</v>
      </c>
      <c r="G194" s="103">
        <v>0</v>
      </c>
      <c r="H194" s="103">
        <v>0</v>
      </c>
      <c r="I194" s="32"/>
    </row>
    <row r="195" spans="1:9" ht="12.75">
      <c r="A195" s="2"/>
      <c r="B195" s="117"/>
      <c r="C195" s="34" t="s">
        <v>29</v>
      </c>
      <c r="D195" s="22" t="s">
        <v>30</v>
      </c>
      <c r="E195" s="69"/>
      <c r="F195" s="72">
        <v>650</v>
      </c>
      <c r="G195" s="103">
        <v>0</v>
      </c>
      <c r="H195" s="103">
        <v>0</v>
      </c>
      <c r="I195" s="32"/>
    </row>
    <row r="196" spans="1:9" ht="12.75">
      <c r="A196" s="2"/>
      <c r="B196" s="117"/>
      <c r="C196" s="2" t="s">
        <v>57</v>
      </c>
      <c r="D196" s="27" t="s">
        <v>58</v>
      </c>
      <c r="E196" s="69"/>
      <c r="F196" s="72">
        <v>800</v>
      </c>
      <c r="G196" s="103">
        <v>0</v>
      </c>
      <c r="H196" s="103">
        <v>0</v>
      </c>
      <c r="I196" s="32"/>
    </row>
    <row r="197" spans="1:9" ht="45">
      <c r="A197" s="2"/>
      <c r="B197" s="117"/>
      <c r="C197" s="100" t="s">
        <v>103</v>
      </c>
      <c r="D197" s="101" t="s">
        <v>104</v>
      </c>
      <c r="E197" s="69"/>
      <c r="F197" s="72"/>
      <c r="G197" s="72">
        <v>71845</v>
      </c>
      <c r="H197" s="72">
        <v>71845</v>
      </c>
      <c r="I197" s="32">
        <f>H197*100/G197</f>
        <v>100</v>
      </c>
    </row>
    <row r="198" spans="1:9" ht="22.5">
      <c r="A198" s="6" t="s">
        <v>172</v>
      </c>
      <c r="B198" s="6"/>
      <c r="C198" s="6"/>
      <c r="D198" s="58" t="s">
        <v>173</v>
      </c>
      <c r="E198" s="58"/>
      <c r="F198" s="73">
        <f>F199+F202+F205</f>
        <v>450000</v>
      </c>
      <c r="G198" s="73">
        <f>G199+G202+G205</f>
        <v>658433</v>
      </c>
      <c r="H198" s="73">
        <f>H199+H202+H205</f>
        <v>660066.22</v>
      </c>
      <c r="I198" s="142">
        <f t="shared" si="5"/>
        <v>100.24804649827696</v>
      </c>
    </row>
    <row r="199" spans="1:9" ht="22.5">
      <c r="A199" s="2"/>
      <c r="B199" s="11" t="s">
        <v>283</v>
      </c>
      <c r="C199" s="11"/>
      <c r="D199" s="99" t="s">
        <v>282</v>
      </c>
      <c r="E199" s="118"/>
      <c r="F199" s="119">
        <f>F201+F200</f>
        <v>0</v>
      </c>
      <c r="G199" s="119">
        <f>G201+G200</f>
        <v>166333</v>
      </c>
      <c r="H199" s="119">
        <f>H201+H200</f>
        <v>166332</v>
      </c>
      <c r="I199" s="33">
        <f t="shared" si="5"/>
        <v>99.99939879639038</v>
      </c>
    </row>
    <row r="200" spans="1:9" ht="22.5">
      <c r="A200" s="2"/>
      <c r="B200" s="2"/>
      <c r="C200" s="121" t="s">
        <v>290</v>
      </c>
      <c r="D200" s="68" t="s">
        <v>291</v>
      </c>
      <c r="E200" s="128"/>
      <c r="F200" s="129"/>
      <c r="G200" s="130">
        <v>8333</v>
      </c>
      <c r="H200" s="130">
        <v>8332</v>
      </c>
      <c r="I200" s="32">
        <f t="shared" si="5"/>
        <v>99.9879995199808</v>
      </c>
    </row>
    <row r="201" spans="1:9" ht="45">
      <c r="A201" s="23"/>
      <c r="B201" s="23"/>
      <c r="C201" s="100" t="s">
        <v>103</v>
      </c>
      <c r="D201" s="101" t="s">
        <v>104</v>
      </c>
      <c r="E201" s="29"/>
      <c r="F201" s="74">
        <v>0</v>
      </c>
      <c r="G201" s="72">
        <v>158000</v>
      </c>
      <c r="H201" s="72">
        <v>158000</v>
      </c>
      <c r="I201" s="32">
        <f t="shared" si="5"/>
        <v>100</v>
      </c>
    </row>
    <row r="202" spans="1:9" ht="33.75">
      <c r="A202" s="2"/>
      <c r="B202" s="11" t="s">
        <v>174</v>
      </c>
      <c r="C202" s="11"/>
      <c r="D202" s="61" t="s">
        <v>175</v>
      </c>
      <c r="E202" s="61"/>
      <c r="F202" s="76">
        <f>SUM(F204)</f>
        <v>450000</v>
      </c>
      <c r="G202" s="10">
        <f>SUM(G204)</f>
        <v>452100</v>
      </c>
      <c r="H202" s="10">
        <f>SUM(H203:H204)</f>
        <v>453734.22</v>
      </c>
      <c r="I202" s="33">
        <f t="shared" si="5"/>
        <v>100.36147312541473</v>
      </c>
    </row>
    <row r="203" spans="1:9" ht="12.75" hidden="1">
      <c r="A203" s="2"/>
      <c r="B203" s="13"/>
      <c r="C203" s="2" t="s">
        <v>29</v>
      </c>
      <c r="D203" s="27" t="s">
        <v>30</v>
      </c>
      <c r="E203" s="27"/>
      <c r="F203" s="110"/>
      <c r="G203" s="72">
        <v>0</v>
      </c>
      <c r="H203" s="72">
        <v>0</v>
      </c>
      <c r="I203" s="32"/>
    </row>
    <row r="204" spans="1:9" ht="12.75">
      <c r="A204" s="2"/>
      <c r="B204" s="2"/>
      <c r="C204" s="2" t="s">
        <v>57</v>
      </c>
      <c r="D204" s="27" t="s">
        <v>58</v>
      </c>
      <c r="E204" s="27"/>
      <c r="F204" s="74">
        <v>450000</v>
      </c>
      <c r="G204" s="72">
        <v>452100</v>
      </c>
      <c r="H204" s="72">
        <v>453734.22</v>
      </c>
      <c r="I204" s="32">
        <f t="shared" si="5"/>
        <v>100.36147312541473</v>
      </c>
    </row>
    <row r="205" spans="1:9" ht="22.5">
      <c r="A205" s="2"/>
      <c r="B205" s="11" t="s">
        <v>284</v>
      </c>
      <c r="C205" s="11"/>
      <c r="D205" s="97" t="s">
        <v>136</v>
      </c>
      <c r="E205" s="61"/>
      <c r="F205" s="76">
        <f>F206</f>
        <v>0</v>
      </c>
      <c r="G205" s="76">
        <f>G206</f>
        <v>40000</v>
      </c>
      <c r="H205" s="76">
        <f>H206</f>
        <v>40000</v>
      </c>
      <c r="I205" s="33">
        <f t="shared" si="5"/>
        <v>100</v>
      </c>
    </row>
    <row r="206" spans="1:9" ht="45">
      <c r="A206" s="2"/>
      <c r="B206" s="2"/>
      <c r="C206" s="100" t="s">
        <v>103</v>
      </c>
      <c r="D206" s="101" t="s">
        <v>104</v>
      </c>
      <c r="E206" s="27"/>
      <c r="F206" s="74"/>
      <c r="G206" s="72">
        <v>40000</v>
      </c>
      <c r="H206" s="72">
        <v>40000</v>
      </c>
      <c r="I206" s="32">
        <f t="shared" si="5"/>
        <v>100</v>
      </c>
    </row>
    <row r="207" spans="1:9" ht="12.75">
      <c r="A207" s="6" t="s">
        <v>176</v>
      </c>
      <c r="B207" s="6"/>
      <c r="C207" s="6"/>
      <c r="D207" s="58" t="s">
        <v>177</v>
      </c>
      <c r="E207" s="58"/>
      <c r="F207" s="73">
        <f>SUM(F208)</f>
        <v>0</v>
      </c>
      <c r="G207" s="60">
        <f>SUM(G208)</f>
        <v>0</v>
      </c>
      <c r="H207" s="60">
        <f>SUM(H208)</f>
        <v>1165.59</v>
      </c>
      <c r="I207" s="142"/>
    </row>
    <row r="208" spans="1:9" ht="22.5">
      <c r="A208" s="2"/>
      <c r="B208" s="11" t="s">
        <v>178</v>
      </c>
      <c r="C208" s="11"/>
      <c r="D208" s="61" t="s">
        <v>179</v>
      </c>
      <c r="E208" s="61"/>
      <c r="F208" s="76">
        <f>F210+F209</f>
        <v>0</v>
      </c>
      <c r="G208" s="76">
        <f>G210+G209</f>
        <v>0</v>
      </c>
      <c r="H208" s="76">
        <f>H210+H209</f>
        <v>1165.59</v>
      </c>
      <c r="I208" s="33"/>
    </row>
    <row r="209" spans="1:9" ht="22.5">
      <c r="A209" s="2"/>
      <c r="B209" s="2"/>
      <c r="C209" s="121" t="s">
        <v>290</v>
      </c>
      <c r="D209" s="68" t="s">
        <v>291</v>
      </c>
      <c r="E209" s="27"/>
      <c r="F209" s="74"/>
      <c r="G209" s="96">
        <v>0</v>
      </c>
      <c r="H209" s="96">
        <v>1165.59</v>
      </c>
      <c r="I209" s="32"/>
    </row>
    <row r="210" spans="1:9" ht="33.75" hidden="1">
      <c r="A210" s="2"/>
      <c r="B210" s="2"/>
      <c r="C210" s="100" t="s">
        <v>33</v>
      </c>
      <c r="D210" s="101" t="s">
        <v>34</v>
      </c>
      <c r="E210" s="27"/>
      <c r="F210" s="74"/>
      <c r="G210" s="72">
        <v>0</v>
      </c>
      <c r="H210" s="72">
        <v>0</v>
      </c>
      <c r="I210" s="32"/>
    </row>
    <row r="211" spans="1:9" ht="12.75" customHeight="1">
      <c r="A211" s="165" t="s">
        <v>182</v>
      </c>
      <c r="B211" s="166"/>
      <c r="C211" s="166"/>
      <c r="D211" s="167"/>
      <c r="E211" s="31"/>
      <c r="F211" s="74">
        <f>SUM(F207,F198,F179,F171,F145,F138,F103,F91,F84,F73,F70,F48,F33,F27,F15,F12,F7,F67)</f>
        <v>45648501</v>
      </c>
      <c r="G211" s="9">
        <f>SUM(G207,G198,G179,G171,G145,G138,G103,G91,G84,G73,G70,G48,G33,G27,G15,G12,G7,G67)</f>
        <v>49008649.03</v>
      </c>
      <c r="H211" s="9">
        <f>SUM(H207,H198,H179,H171,H145,H138,H103,H91,H84,H73,H70,H48,H33,H27,H15,H12,H7,H67)</f>
        <v>48605184.42999999</v>
      </c>
      <c r="I211" s="32">
        <f t="shared" si="5"/>
        <v>99.17674816999539</v>
      </c>
    </row>
    <row r="212" spans="6:8" ht="19.5" customHeight="1" hidden="1">
      <c r="F212" s="77">
        <v>45648501</v>
      </c>
      <c r="G212" s="109">
        <v>49008649.03</v>
      </c>
      <c r="H212" s="109">
        <v>48605184.43</v>
      </c>
    </row>
    <row r="213" spans="6:8" ht="19.5" customHeight="1" hidden="1">
      <c r="F213" s="77">
        <f>F212-F211</f>
        <v>0</v>
      </c>
      <c r="G213" s="15">
        <f>G212-G211</f>
        <v>0</v>
      </c>
      <c r="H213" s="15">
        <f>H212-H211</f>
        <v>0</v>
      </c>
    </row>
    <row r="214" ht="11.25" customHeight="1" hidden="1"/>
    <row r="215" spans="4:9" ht="49.5" customHeight="1" hidden="1">
      <c r="D215" s="6" t="s">
        <v>201</v>
      </c>
      <c r="E215" s="6" t="s">
        <v>187</v>
      </c>
      <c r="F215" s="136" t="s">
        <v>183</v>
      </c>
      <c r="G215" s="137" t="s">
        <v>288</v>
      </c>
      <c r="H215" s="137" t="s">
        <v>184</v>
      </c>
      <c r="I215" s="144" t="s">
        <v>202</v>
      </c>
    </row>
    <row r="216" spans="4:9" ht="12.75" customHeight="1" hidden="1">
      <c r="D216" s="24" t="s">
        <v>210</v>
      </c>
      <c r="E216" s="24">
        <v>3</v>
      </c>
      <c r="F216" s="79" t="s">
        <v>221</v>
      </c>
      <c r="G216" s="24" t="s">
        <v>212</v>
      </c>
      <c r="H216" s="24">
        <v>4</v>
      </c>
      <c r="I216" s="145" t="s">
        <v>214</v>
      </c>
    </row>
    <row r="217" spans="4:9" ht="12.75" customHeight="1" hidden="1">
      <c r="D217" s="25" t="s">
        <v>203</v>
      </c>
      <c r="E217" s="25"/>
      <c r="F217" s="80">
        <f>SUM(F218:F232)</f>
        <v>3552419</v>
      </c>
      <c r="G217" s="80">
        <f>SUM(G218:G232)</f>
        <v>5032510.17</v>
      </c>
      <c r="H217" s="80">
        <f>SUM(H218:H232)</f>
        <v>4632423.529999999</v>
      </c>
      <c r="I217" s="146">
        <f>H217*100/G217</f>
        <v>92.04995863922913</v>
      </c>
    </row>
    <row r="218" spans="4:9" ht="12.75" customHeight="1" hidden="1">
      <c r="D218" s="27" t="s">
        <v>84</v>
      </c>
      <c r="E218" s="2" t="s">
        <v>83</v>
      </c>
      <c r="F218" s="81">
        <f aca="true" t="shared" si="6" ref="F218:H219">F86</f>
        <v>940000</v>
      </c>
      <c r="G218" s="81">
        <f t="shared" si="6"/>
        <v>943000</v>
      </c>
      <c r="H218" s="81">
        <f t="shared" si="6"/>
        <v>958869.91</v>
      </c>
      <c r="I218" s="147">
        <f>H218*100/G218</f>
        <v>101.6829172852598</v>
      </c>
    </row>
    <row r="219" spans="4:9" ht="12.75" customHeight="1" hidden="1">
      <c r="D219" s="27" t="s">
        <v>86</v>
      </c>
      <c r="E219" s="2" t="s">
        <v>85</v>
      </c>
      <c r="F219" s="81">
        <f t="shared" si="6"/>
        <v>15000</v>
      </c>
      <c r="G219" s="81">
        <f t="shared" si="6"/>
        <v>15000</v>
      </c>
      <c r="H219" s="81">
        <f t="shared" si="6"/>
        <v>13766.5</v>
      </c>
      <c r="I219" s="147">
        <f aca="true" t="shared" si="7" ref="I219:I262">H219*100/G219</f>
        <v>91.77666666666667</v>
      </c>
    </row>
    <row r="220" spans="4:9" ht="45" customHeight="1" hidden="1">
      <c r="D220" s="27" t="s">
        <v>144</v>
      </c>
      <c r="E220" s="2" t="s">
        <v>143</v>
      </c>
      <c r="F220" s="81">
        <f>F147+F158</f>
        <v>2000</v>
      </c>
      <c r="G220" s="81">
        <f>G147+G158</f>
        <v>2000</v>
      </c>
      <c r="H220" s="81">
        <f>H147+H158</f>
        <v>265.59</v>
      </c>
      <c r="I220" s="147">
        <f t="shared" si="7"/>
        <v>13.279499999999999</v>
      </c>
    </row>
    <row r="221" spans="4:9" ht="12.75" customHeight="1" hidden="1">
      <c r="D221" s="27" t="s">
        <v>24</v>
      </c>
      <c r="E221" s="2" t="s">
        <v>23</v>
      </c>
      <c r="F221" s="81">
        <f>F20+F54+F184+F30</f>
        <v>45000</v>
      </c>
      <c r="G221" s="81">
        <f>G20+G54+G184+G30</f>
        <v>132500</v>
      </c>
      <c r="H221" s="81">
        <f>H20+H54+H184</f>
        <v>146736.47</v>
      </c>
      <c r="I221" s="147">
        <f t="shared" si="7"/>
        <v>110.74450566037736</v>
      </c>
    </row>
    <row r="222" spans="4:9" ht="56.25" customHeight="1" hidden="1">
      <c r="D222" s="27" t="s">
        <v>26</v>
      </c>
      <c r="E222" s="2" t="s">
        <v>25</v>
      </c>
      <c r="F222" s="82">
        <f>F119+F55+F21+F194</f>
        <v>207200</v>
      </c>
      <c r="G222" s="82">
        <f>G119+G55+G21+G194</f>
        <v>157200</v>
      </c>
      <c r="H222" s="82">
        <f>H119+H55+H21+H194</f>
        <v>150500.73</v>
      </c>
      <c r="I222" s="147">
        <f t="shared" si="7"/>
        <v>95.73837786259543</v>
      </c>
    </row>
    <row r="223" spans="4:9" ht="12.75" customHeight="1" hidden="1">
      <c r="D223" s="27" t="s">
        <v>138</v>
      </c>
      <c r="E223" s="2" t="s">
        <v>137</v>
      </c>
      <c r="F223" s="81">
        <f>F56</f>
        <v>0</v>
      </c>
      <c r="G223" s="81">
        <f>G56</f>
        <v>350000</v>
      </c>
      <c r="H223" s="81">
        <f>H56</f>
        <v>0</v>
      </c>
      <c r="I223" s="147">
        <f t="shared" si="7"/>
        <v>0</v>
      </c>
    </row>
    <row r="224" spans="4:9" ht="12.75" customHeight="1" hidden="1">
      <c r="D224" s="27" t="s">
        <v>28</v>
      </c>
      <c r="E224" s="2" t="s">
        <v>27</v>
      </c>
      <c r="F224" s="81">
        <f>F22+F57+F120+F148+F35+F134+F186</f>
        <v>1130872</v>
      </c>
      <c r="G224" s="81">
        <f>G22+G57+G120+G148+G35+G134+G186</f>
        <v>1253983</v>
      </c>
      <c r="H224" s="81">
        <f>H22+H57+H120+H148+H35+H134+H186</f>
        <v>1171083.45</v>
      </c>
      <c r="I224" s="147">
        <f t="shared" si="7"/>
        <v>93.38910096867342</v>
      </c>
    </row>
    <row r="225" spans="4:9" ht="12.75" customHeight="1" hidden="1">
      <c r="D225" s="27" t="s">
        <v>30</v>
      </c>
      <c r="E225" s="13" t="s">
        <v>29</v>
      </c>
      <c r="F225" s="82">
        <f>F17+F23+F44+F58+F76+F105+F111+F114+F121+F125+F128+F149+F153+F159+F164+F177+F203+F195+F100+F36+F75+F135+F188+F187+F185</f>
        <v>16700</v>
      </c>
      <c r="G225" s="82">
        <f>G17+G23+G44+G58+G76+G105+G111+G114+G121+G125+G128+G149+G153+G159+G164+G177+G203+G195+G100+G36+G75+G135+G188+G187+G185</f>
        <v>76560.17</v>
      </c>
      <c r="H225" s="82">
        <f>H17+H23+H44+H58+H76+H105+H111+H114+H121+H125+H128+H149+H153+H159+H164+H177+H203+H195+H100+H36+H75+H135+H188+H187+H185</f>
        <v>94844.63</v>
      </c>
      <c r="I225" s="147">
        <f t="shared" si="7"/>
        <v>123.88247048040776</v>
      </c>
    </row>
    <row r="226" spans="4:9" ht="22.5" customHeight="1" hidden="1">
      <c r="D226" s="27" t="s">
        <v>146</v>
      </c>
      <c r="E226" s="2" t="s">
        <v>145</v>
      </c>
      <c r="F226" s="81">
        <f>F150+F77</f>
        <v>20000</v>
      </c>
      <c r="G226" s="81">
        <f>G150+G77</f>
        <v>51335</v>
      </c>
      <c r="H226" s="81">
        <f>H150+H77</f>
        <v>33744.36</v>
      </c>
      <c r="I226" s="147">
        <f t="shared" si="7"/>
        <v>65.73363202493425</v>
      </c>
    </row>
    <row r="227" spans="4:9" ht="12.75" customHeight="1" hidden="1">
      <c r="D227" s="27" t="s">
        <v>58</v>
      </c>
      <c r="E227" s="2" t="s">
        <v>57</v>
      </c>
      <c r="F227" s="81">
        <f>F24+F37+F59+F106+F112+F115+F122+F126+F129+F204+F196+F136+F140+F144+F165+F175+F189</f>
        <v>872697</v>
      </c>
      <c r="G227" s="81">
        <f>G24+G37+G59+G106+G112+G115+G122+G126+G129+G204+G196+G136+G140+G144+G165+G175+G189+G30</f>
        <v>1144692</v>
      </c>
      <c r="H227" s="81">
        <f>H24+H37+H59+H106+H112+H115+H122+H126+H129+H204+H196+H136+H140+H144+H165+H175+H189+H30</f>
        <v>1153263.2799999998</v>
      </c>
      <c r="I227" s="147">
        <f t="shared" si="7"/>
        <v>100.7487848259619</v>
      </c>
    </row>
    <row r="228" spans="4:9" ht="40.5" customHeight="1" hidden="1">
      <c r="D228" s="27" t="s">
        <v>104</v>
      </c>
      <c r="E228" s="2" t="s">
        <v>103</v>
      </c>
      <c r="F228" s="81">
        <f>F107+F117+F192+F197+F201+F206</f>
        <v>0</v>
      </c>
      <c r="G228" s="81">
        <f>G107+G117+G192+G197+G201+G206</f>
        <v>415169</v>
      </c>
      <c r="H228" s="81">
        <f>H107+H117+H192+H197+H201+H206</f>
        <v>415169</v>
      </c>
      <c r="I228" s="147">
        <f t="shared" si="7"/>
        <v>100</v>
      </c>
    </row>
    <row r="229" spans="4:9" ht="45" customHeight="1" hidden="1">
      <c r="D229" s="27" t="s">
        <v>40</v>
      </c>
      <c r="E229" s="2" t="s">
        <v>39</v>
      </c>
      <c r="F229" s="81">
        <f>F32+F60+F79+F155</f>
        <v>302950</v>
      </c>
      <c r="G229" s="81">
        <f>G32+G60+G79+G155</f>
        <v>416150</v>
      </c>
      <c r="H229" s="81">
        <f>H32+H60+H79+H155</f>
        <v>418124.32</v>
      </c>
      <c r="I229" s="147">
        <f t="shared" si="7"/>
        <v>100.47442508710802</v>
      </c>
    </row>
    <row r="230" spans="4:9" ht="22.5" customHeight="1" hidden="1">
      <c r="D230" s="27" t="s">
        <v>120</v>
      </c>
      <c r="E230" s="2" t="s">
        <v>119</v>
      </c>
      <c r="F230" s="81">
        <f>F123</f>
        <v>0</v>
      </c>
      <c r="G230" s="81">
        <f>G123</f>
        <v>0</v>
      </c>
      <c r="H230" s="81">
        <f>H123</f>
        <v>0</v>
      </c>
      <c r="I230" s="147"/>
    </row>
    <row r="231" spans="4:9" ht="61.5" customHeight="1" hidden="1">
      <c r="D231" s="101" t="s">
        <v>277</v>
      </c>
      <c r="E231" s="2"/>
      <c r="F231" s="81">
        <f>F80+F191</f>
        <v>0</v>
      </c>
      <c r="G231" s="81">
        <f>G80+G191</f>
        <v>436</v>
      </c>
      <c r="H231" s="81">
        <f>H80+H191</f>
        <v>435.38</v>
      </c>
      <c r="I231" s="147">
        <f t="shared" si="7"/>
        <v>99.85779816513761</v>
      </c>
    </row>
    <row r="232" spans="4:9" ht="22.5" customHeight="1" hidden="1">
      <c r="D232" s="68" t="s">
        <v>294</v>
      </c>
      <c r="E232" s="2"/>
      <c r="F232" s="81">
        <f>F99+F29+F52+F53+F200</f>
        <v>0</v>
      </c>
      <c r="G232" s="81">
        <f>G99+G29+G52+G53+G200+G209</f>
        <v>74485</v>
      </c>
      <c r="H232" s="81">
        <f>H99+H29+H52+H53+H200+H209</f>
        <v>75619.91</v>
      </c>
      <c r="I232" s="147">
        <f t="shared" si="7"/>
        <v>101.52367590790092</v>
      </c>
    </row>
    <row r="233" spans="4:9" ht="22.5" customHeight="1" hidden="1">
      <c r="D233" s="29" t="s">
        <v>88</v>
      </c>
      <c r="E233" s="23"/>
      <c r="F233" s="83">
        <f>SUM(F234:F235)</f>
        <v>5679017</v>
      </c>
      <c r="G233" s="30">
        <f>SUM(G234:G235)</f>
        <v>5779017</v>
      </c>
      <c r="H233" s="30">
        <f>SUM(H234:H235)</f>
        <v>5910603.03</v>
      </c>
      <c r="I233" s="147">
        <f t="shared" si="7"/>
        <v>102.27696215463634</v>
      </c>
    </row>
    <row r="234" spans="4:9" ht="12.75" customHeight="1" hidden="1">
      <c r="D234" s="27" t="s">
        <v>90</v>
      </c>
      <c r="E234" s="2" t="s">
        <v>89</v>
      </c>
      <c r="F234" s="81">
        <f aca="true" t="shared" si="8" ref="F234:H235">F89</f>
        <v>5579017</v>
      </c>
      <c r="G234" s="28">
        <f t="shared" si="8"/>
        <v>5579017</v>
      </c>
      <c r="H234" s="28">
        <f t="shared" si="8"/>
        <v>5674133</v>
      </c>
      <c r="I234" s="147">
        <f t="shared" si="7"/>
        <v>101.70488815502803</v>
      </c>
    </row>
    <row r="235" spans="4:9" ht="12.75" customHeight="1" hidden="1">
      <c r="D235" s="27" t="s">
        <v>92</v>
      </c>
      <c r="E235" s="2" t="s">
        <v>91</v>
      </c>
      <c r="F235" s="81">
        <f t="shared" si="8"/>
        <v>100000</v>
      </c>
      <c r="G235" s="28">
        <f t="shared" si="8"/>
        <v>200000</v>
      </c>
      <c r="H235" s="28">
        <f t="shared" si="8"/>
        <v>236470.03</v>
      </c>
      <c r="I235" s="147">
        <f t="shared" si="7"/>
        <v>118.235015</v>
      </c>
    </row>
    <row r="236" spans="3:9" s="7" customFormat="1" ht="24" customHeight="1" hidden="1">
      <c r="C236" s="139"/>
      <c r="D236" s="140" t="s">
        <v>204</v>
      </c>
      <c r="E236" s="140"/>
      <c r="F236" s="138">
        <f>SUM(F233,F217)</f>
        <v>9231436</v>
      </c>
      <c r="G236" s="138">
        <f>SUM(G233,G217)</f>
        <v>10811527.17</v>
      </c>
      <c r="H236" s="138">
        <f>SUM(H233,H217)</f>
        <v>10543026.559999999</v>
      </c>
      <c r="I236" s="148">
        <f t="shared" si="7"/>
        <v>97.51653391997164</v>
      </c>
    </row>
    <row r="237" spans="4:9" ht="12.75" customHeight="1" hidden="1">
      <c r="D237" s="25" t="s">
        <v>205</v>
      </c>
      <c r="E237" s="25"/>
      <c r="F237" s="80">
        <f>SUM(F238:F256)</f>
        <v>10584216</v>
      </c>
      <c r="G237" s="26">
        <f>SUM(G238:G256)</f>
        <v>13188388.860000001</v>
      </c>
      <c r="H237" s="26">
        <f>SUM(H238:H256)</f>
        <v>13053424.870000003</v>
      </c>
      <c r="I237" s="146">
        <f t="shared" si="7"/>
        <v>98.97664535499601</v>
      </c>
    </row>
    <row r="238" spans="4:58" ht="57.75" customHeight="1" hidden="1">
      <c r="D238" s="27" t="s">
        <v>156</v>
      </c>
      <c r="E238" s="2" t="s">
        <v>155</v>
      </c>
      <c r="F238" s="81">
        <f aca="true" t="shared" si="9" ref="F238:H239">F166</f>
        <v>0</v>
      </c>
      <c r="G238" s="28">
        <f t="shared" si="9"/>
        <v>160693.72</v>
      </c>
      <c r="H238" s="28">
        <f t="shared" si="9"/>
        <v>155493.84</v>
      </c>
      <c r="I238" s="147">
        <f t="shared" si="7"/>
        <v>96.7641050316092</v>
      </c>
      <c r="BF238" s="141">
        <f>H238+H239</f>
        <v>163725.86</v>
      </c>
    </row>
    <row r="239" spans="4:9" ht="67.5" customHeight="1" hidden="1">
      <c r="D239" s="27" t="s">
        <v>156</v>
      </c>
      <c r="E239" s="2" t="s">
        <v>157</v>
      </c>
      <c r="F239" s="81">
        <f t="shared" si="9"/>
        <v>0</v>
      </c>
      <c r="G239" s="28">
        <f t="shared" si="9"/>
        <v>8507.31</v>
      </c>
      <c r="H239" s="28">
        <f t="shared" si="9"/>
        <v>8232.02</v>
      </c>
      <c r="I239" s="147">
        <f t="shared" si="7"/>
        <v>96.76407701141724</v>
      </c>
    </row>
    <row r="240" spans="4:9" ht="48.75" customHeight="1" hidden="1">
      <c r="D240" s="27" t="s">
        <v>8</v>
      </c>
      <c r="E240" s="2" t="s">
        <v>7</v>
      </c>
      <c r="F240" s="81">
        <f>F9+F31+F38+F40+F45+F47+F50+F66+F69+F78+F83+F142+F154+F173+F72+F10+F11+F42+F162</f>
        <v>7467632</v>
      </c>
      <c r="G240" s="81">
        <f>G9+G31+G38+G40+G45+G47+G50+G66+G69+G78+G83+G142+G154+G173+G72+G10+G11+G42+G162</f>
        <v>7202515</v>
      </c>
      <c r="H240" s="81">
        <f>H9+H31+H38+H40+H45+H47+H50+H66+H69+H78+H83+H142+H154+H173+H72+H10+H11+H42+H162</f>
        <v>7201951.48</v>
      </c>
      <c r="I240" s="147">
        <f t="shared" si="7"/>
        <v>99.99217606627685</v>
      </c>
    </row>
    <row r="241" spans="4:9" ht="44.25" customHeight="1" hidden="1">
      <c r="D241" s="17" t="s">
        <v>200</v>
      </c>
      <c r="E241" s="2" t="s">
        <v>199</v>
      </c>
      <c r="F241" s="28">
        <f>F170+F190</f>
        <v>0</v>
      </c>
      <c r="G241" s="28">
        <f>G170+G190</f>
        <v>654357</v>
      </c>
      <c r="H241" s="28">
        <f>H170+H190</f>
        <v>654356.72</v>
      </c>
      <c r="I241" s="147">
        <f t="shared" si="7"/>
        <v>99.99995720990223</v>
      </c>
    </row>
    <row r="242" spans="4:9" ht="33" customHeight="1" hidden="1">
      <c r="D242" s="27" t="s">
        <v>78</v>
      </c>
      <c r="E242" s="2" t="s">
        <v>77</v>
      </c>
      <c r="F242" s="81">
        <f>F137</f>
        <v>0</v>
      </c>
      <c r="G242" s="81">
        <f>G137+G168</f>
        <v>5718</v>
      </c>
      <c r="H242" s="81">
        <f>H137+H168</f>
        <v>5718</v>
      </c>
      <c r="I242" s="147">
        <f t="shared" si="7"/>
        <v>100</v>
      </c>
    </row>
    <row r="243" spans="4:9" ht="45" customHeight="1" hidden="1">
      <c r="D243" s="27" t="s">
        <v>114</v>
      </c>
      <c r="E243" s="2" t="s">
        <v>113</v>
      </c>
      <c r="F243" s="81">
        <f>F109+F181</f>
        <v>156500</v>
      </c>
      <c r="G243" s="28">
        <f>G109+G181</f>
        <v>175700</v>
      </c>
      <c r="H243" s="28">
        <f>H109+H181</f>
        <v>130925.22</v>
      </c>
      <c r="I243" s="147">
        <f t="shared" si="7"/>
        <v>74.51634604439386</v>
      </c>
    </row>
    <row r="244" spans="4:9" ht="45" customHeight="1" hidden="1">
      <c r="D244" s="27" t="s">
        <v>148</v>
      </c>
      <c r="E244" s="2" t="s">
        <v>147</v>
      </c>
      <c r="F244" s="81">
        <f>F151+F160</f>
        <v>1500000</v>
      </c>
      <c r="G244" s="28">
        <f>G151+G160</f>
        <v>2100000</v>
      </c>
      <c r="H244" s="28">
        <f>H151+H160</f>
        <v>2128389.46</v>
      </c>
      <c r="I244" s="147">
        <f t="shared" si="7"/>
        <v>101.35187904761905</v>
      </c>
    </row>
    <row r="245" spans="4:9" ht="45" customHeight="1" hidden="1">
      <c r="D245" s="27" t="s">
        <v>20</v>
      </c>
      <c r="E245" s="2" t="s">
        <v>19</v>
      </c>
      <c r="F245" s="81">
        <f>F18+F132</f>
        <v>628984</v>
      </c>
      <c r="G245" s="28">
        <f>G18+G132</f>
        <v>1654114</v>
      </c>
      <c r="H245" s="28">
        <f>H18+H132</f>
        <v>1654114</v>
      </c>
      <c r="I245" s="147">
        <f t="shared" si="7"/>
        <v>100</v>
      </c>
    </row>
    <row r="246" spans="4:9" ht="45" customHeight="1" hidden="1">
      <c r="D246" s="27" t="s">
        <v>14</v>
      </c>
      <c r="E246" s="2" t="s">
        <v>13</v>
      </c>
      <c r="F246" s="81">
        <f>F14</f>
        <v>195300</v>
      </c>
      <c r="G246" s="28">
        <f>G14</f>
        <v>195300</v>
      </c>
      <c r="H246" s="28">
        <f>H14</f>
        <v>190670.05</v>
      </c>
      <c r="I246" s="147">
        <f t="shared" si="7"/>
        <v>97.62931387608808</v>
      </c>
    </row>
    <row r="247" spans="4:9" ht="56.25" customHeight="1" hidden="1">
      <c r="D247" s="27" t="s">
        <v>165</v>
      </c>
      <c r="E247" s="2" t="s">
        <v>164</v>
      </c>
      <c r="F247" s="81">
        <f>F178</f>
        <v>475800</v>
      </c>
      <c r="G247" s="28">
        <f>G178</f>
        <v>475800</v>
      </c>
      <c r="H247" s="28">
        <f>H178</f>
        <v>475800</v>
      </c>
      <c r="I247" s="147">
        <f t="shared" si="7"/>
        <v>100</v>
      </c>
    </row>
    <row r="248" spans="4:9" ht="54" customHeight="1" hidden="1">
      <c r="D248" s="101" t="s">
        <v>305</v>
      </c>
      <c r="E248" s="2" t="s">
        <v>131</v>
      </c>
      <c r="F248" s="81">
        <f>F182+F61+F116+F130</f>
        <v>0</v>
      </c>
      <c r="G248" s="81">
        <f>G182+G61+G116</f>
        <v>94419.83</v>
      </c>
      <c r="H248" s="81">
        <f>H182+H61+H116</f>
        <v>92091.56</v>
      </c>
      <c r="I248" s="149">
        <f t="shared" si="7"/>
        <v>97.53413027750632</v>
      </c>
    </row>
    <row r="249" spans="4:9" ht="30" customHeight="1" hidden="1">
      <c r="D249" s="101" t="s">
        <v>273</v>
      </c>
      <c r="E249" s="2" t="s">
        <v>189</v>
      </c>
      <c r="F249" s="81"/>
      <c r="G249" s="28">
        <f>G130</f>
        <v>3500</v>
      </c>
      <c r="H249" s="28">
        <f>H130</f>
        <v>3500</v>
      </c>
      <c r="I249" s="147">
        <f t="shared" si="7"/>
        <v>100</v>
      </c>
    </row>
    <row r="250" spans="4:9" ht="45" customHeight="1" hidden="1">
      <c r="D250" s="27" t="s">
        <v>60</v>
      </c>
      <c r="E250" s="2" t="s">
        <v>59</v>
      </c>
      <c r="F250" s="81">
        <f>F62</f>
        <v>160000</v>
      </c>
      <c r="G250" s="28">
        <f aca="true" t="shared" si="10" ref="F250:H251">G62</f>
        <v>211264</v>
      </c>
      <c r="H250" s="28">
        <f t="shared" si="10"/>
        <v>105689.39</v>
      </c>
      <c r="I250" s="147">
        <f t="shared" si="7"/>
        <v>50.02716506361708</v>
      </c>
    </row>
    <row r="251" spans="4:9" ht="45" customHeight="1" hidden="1">
      <c r="D251" s="27" t="s">
        <v>60</v>
      </c>
      <c r="E251" s="2" t="s">
        <v>61</v>
      </c>
      <c r="F251" s="81">
        <f t="shared" si="10"/>
        <v>0</v>
      </c>
      <c r="G251" s="28">
        <f t="shared" si="10"/>
        <v>0</v>
      </c>
      <c r="H251" s="28">
        <f t="shared" si="10"/>
        <v>0</v>
      </c>
      <c r="I251" s="147">
        <v>0</v>
      </c>
    </row>
    <row r="252" spans="4:9" ht="45" customHeight="1" hidden="1">
      <c r="D252" s="27" t="s">
        <v>32</v>
      </c>
      <c r="E252" s="2" t="s">
        <v>31</v>
      </c>
      <c r="F252" s="81">
        <f>F25</f>
        <v>0</v>
      </c>
      <c r="G252" s="81">
        <f>G25</f>
        <v>114400</v>
      </c>
      <c r="H252" s="81">
        <f>H25</f>
        <v>114400</v>
      </c>
      <c r="I252" s="147">
        <f t="shared" si="7"/>
        <v>100</v>
      </c>
    </row>
    <row r="253" spans="4:9" ht="45" customHeight="1" hidden="1">
      <c r="D253" s="22" t="s">
        <v>195</v>
      </c>
      <c r="E253" s="2" t="s">
        <v>194</v>
      </c>
      <c r="F253" s="81">
        <f>F81</f>
        <v>0</v>
      </c>
      <c r="G253" s="28">
        <f>G81+G156</f>
        <v>132100</v>
      </c>
      <c r="H253" s="28">
        <f>H81+H156</f>
        <v>132093.13</v>
      </c>
      <c r="I253" s="147">
        <f t="shared" si="7"/>
        <v>99.99479939439819</v>
      </c>
    </row>
    <row r="254" spans="4:9" ht="45" customHeight="1" hidden="1">
      <c r="D254" s="27" t="s">
        <v>63</v>
      </c>
      <c r="E254" s="2" t="s">
        <v>62</v>
      </c>
      <c r="F254" s="81">
        <f>F64</f>
        <v>0</v>
      </c>
      <c r="G254" s="28">
        <f>G64</f>
        <v>0</v>
      </c>
      <c r="H254" s="28">
        <f>H64</f>
        <v>0</v>
      </c>
      <c r="I254" s="147" t="e">
        <f t="shared" si="7"/>
        <v>#DIV/0!</v>
      </c>
    </row>
    <row r="255" spans="4:9" ht="33.75" customHeight="1" hidden="1">
      <c r="D255" s="27" t="s">
        <v>34</v>
      </c>
      <c r="E255" s="2" t="s">
        <v>33</v>
      </c>
      <c r="F255" s="81">
        <f>F210</f>
        <v>0</v>
      </c>
      <c r="G255" s="81">
        <f>G210</f>
        <v>0</v>
      </c>
      <c r="H255" s="81">
        <f>H210</f>
        <v>0</v>
      </c>
      <c r="I255" s="147" t="e">
        <f t="shared" si="7"/>
        <v>#DIV/0!</v>
      </c>
    </row>
    <row r="256" spans="4:9" ht="56.25" customHeight="1" hidden="1">
      <c r="D256" s="27" t="s">
        <v>181</v>
      </c>
      <c r="E256" s="2" t="s">
        <v>180</v>
      </c>
      <c r="F256" s="81">
        <v>0</v>
      </c>
      <c r="G256" s="81">
        <v>0</v>
      </c>
      <c r="H256" s="81">
        <v>0</v>
      </c>
      <c r="I256" s="147" t="e">
        <f t="shared" si="7"/>
        <v>#DIV/0!</v>
      </c>
    </row>
    <row r="257" spans="4:9" ht="12.75" customHeight="1" hidden="1">
      <c r="D257" s="29" t="s">
        <v>98</v>
      </c>
      <c r="E257" s="23"/>
      <c r="F257" s="83">
        <f>SUM(F258:F261)</f>
        <v>25832849</v>
      </c>
      <c r="G257" s="83">
        <f>SUM(G258:G261)</f>
        <v>25008733</v>
      </c>
      <c r="H257" s="83">
        <f>SUM(H258:H261)</f>
        <v>25008733</v>
      </c>
      <c r="I257" s="147">
        <f t="shared" si="7"/>
        <v>100</v>
      </c>
    </row>
    <row r="258" spans="4:9" ht="12.75" customHeight="1" hidden="1">
      <c r="D258" s="27" t="s">
        <v>206</v>
      </c>
      <c r="E258" s="2" t="s">
        <v>97</v>
      </c>
      <c r="F258" s="81">
        <f>F93</f>
        <v>21588885</v>
      </c>
      <c r="G258" s="28">
        <f>G93</f>
        <v>20722116</v>
      </c>
      <c r="H258" s="28">
        <f>H93</f>
        <v>20722116</v>
      </c>
      <c r="I258" s="147">
        <f t="shared" si="7"/>
        <v>100</v>
      </c>
    </row>
    <row r="259" spans="4:9" ht="12.75" customHeight="1" hidden="1">
      <c r="D259" s="27" t="s">
        <v>207</v>
      </c>
      <c r="E259" s="2" t="s">
        <v>97</v>
      </c>
      <c r="F259" s="81">
        <f>F97</f>
        <v>3500317</v>
      </c>
      <c r="G259" s="28">
        <f>G97</f>
        <v>3500317</v>
      </c>
      <c r="H259" s="28">
        <f>H97</f>
        <v>3500317</v>
      </c>
      <c r="I259" s="147">
        <f t="shared" si="7"/>
        <v>100</v>
      </c>
    </row>
    <row r="260" spans="4:9" ht="12.75" customHeight="1" hidden="1">
      <c r="D260" s="27" t="s">
        <v>208</v>
      </c>
      <c r="E260" s="2" t="s">
        <v>97</v>
      </c>
      <c r="F260" s="81">
        <f>F102</f>
        <v>743647</v>
      </c>
      <c r="G260" s="28">
        <f>G102</f>
        <v>743636</v>
      </c>
      <c r="H260" s="28">
        <f>H102</f>
        <v>743636</v>
      </c>
      <c r="I260" s="147">
        <f t="shared" si="7"/>
        <v>100</v>
      </c>
    </row>
    <row r="261" spans="4:9" ht="24.75" customHeight="1" hidden="1">
      <c r="D261" s="27" t="s">
        <v>295</v>
      </c>
      <c r="E261" s="2"/>
      <c r="F261" s="81">
        <f>F95</f>
        <v>0</v>
      </c>
      <c r="G261" s="81">
        <f>G95</f>
        <v>42664</v>
      </c>
      <c r="H261" s="81">
        <f>H95</f>
        <v>42664</v>
      </c>
      <c r="I261" s="147">
        <f t="shared" si="7"/>
        <v>100</v>
      </c>
    </row>
    <row r="262" spans="4:9" ht="12.75" customHeight="1" hidden="1">
      <c r="D262" s="29" t="s">
        <v>209</v>
      </c>
      <c r="E262" s="31"/>
      <c r="F262" s="81">
        <f>SUM(F236,F237,F257)</f>
        <v>45648501</v>
      </c>
      <c r="G262" s="28">
        <f>SUM(G236,G237,G257)</f>
        <v>49008649.03</v>
      </c>
      <c r="H262" s="28">
        <f>SUM(H236,H237,H257)</f>
        <v>48605184.43</v>
      </c>
      <c r="I262" s="147">
        <f t="shared" si="7"/>
        <v>99.1767481699954</v>
      </c>
    </row>
    <row r="263" spans="4:9" ht="12.75" customHeight="1" hidden="1">
      <c r="D263" s="93"/>
      <c r="E263" s="94"/>
      <c r="F263" s="77">
        <v>45648501</v>
      </c>
      <c r="G263" s="109">
        <v>49008649.03</v>
      </c>
      <c r="H263" s="109">
        <v>48605184.43</v>
      </c>
      <c r="I263" s="150"/>
    </row>
    <row r="264" spans="4:9" ht="12.75" customHeight="1" hidden="1">
      <c r="D264" s="93"/>
      <c r="E264" s="94"/>
      <c r="F264" s="95">
        <f>F263-F262</f>
        <v>0</v>
      </c>
      <c r="G264" s="95">
        <f>G263-G262</f>
        <v>0</v>
      </c>
      <c r="H264" s="95">
        <f>H263-H262</f>
        <v>0</v>
      </c>
      <c r="I264" s="150"/>
    </row>
    <row r="265" spans="3:9" ht="30" customHeight="1" hidden="1">
      <c r="C265" s="168" t="s">
        <v>289</v>
      </c>
      <c r="D265" s="168"/>
      <c r="E265" s="168"/>
      <c r="F265" s="168"/>
      <c r="G265" s="168"/>
      <c r="H265" s="168"/>
      <c r="I265" s="168"/>
    </row>
    <row r="266" spans="3:9" ht="48.75" customHeight="1" hidden="1">
      <c r="C266" s="47" t="s">
        <v>266</v>
      </c>
      <c r="D266" s="46" t="s">
        <v>201</v>
      </c>
      <c r="E266" s="46" t="s">
        <v>187</v>
      </c>
      <c r="F266" s="85" t="s">
        <v>183</v>
      </c>
      <c r="G266" s="1" t="s">
        <v>288</v>
      </c>
      <c r="H266" s="1" t="s">
        <v>184</v>
      </c>
      <c r="I266" s="151" t="s">
        <v>202</v>
      </c>
    </row>
    <row r="267" spans="3:59" s="14" customFormat="1" ht="18" customHeight="1" hidden="1">
      <c r="C267" s="57" t="s">
        <v>210</v>
      </c>
      <c r="D267" s="58" t="s">
        <v>217</v>
      </c>
      <c r="E267" s="6"/>
      <c r="F267" s="84">
        <f aca="true" t="shared" si="11" ref="F267:H270">F257</f>
        <v>25832849</v>
      </c>
      <c r="G267" s="59">
        <f t="shared" si="11"/>
        <v>25008733</v>
      </c>
      <c r="H267" s="59">
        <f t="shared" si="11"/>
        <v>25008733</v>
      </c>
      <c r="I267" s="152">
        <f>H267/G267</f>
        <v>1</v>
      </c>
      <c r="BG267" s="131">
        <f>G267-F267</f>
        <v>-824116</v>
      </c>
    </row>
    <row r="268" spans="3:59" s="14" customFormat="1" ht="18" customHeight="1" hidden="1">
      <c r="C268" s="45" t="s">
        <v>218</v>
      </c>
      <c r="D268" s="27" t="s">
        <v>227</v>
      </c>
      <c r="E268" s="2" t="s">
        <v>97</v>
      </c>
      <c r="F268" s="86">
        <f t="shared" si="11"/>
        <v>21588885</v>
      </c>
      <c r="G268" s="86">
        <f t="shared" si="11"/>
        <v>20722116</v>
      </c>
      <c r="H268" s="86">
        <f t="shared" si="11"/>
        <v>20722116</v>
      </c>
      <c r="I268" s="106">
        <f aca="true" t="shared" si="12" ref="I268:I282">H268/G268</f>
        <v>1</v>
      </c>
      <c r="BG268" s="131">
        <f>G268-F268</f>
        <v>-866769</v>
      </c>
    </row>
    <row r="269" spans="3:9" s="14" customFormat="1" ht="18" customHeight="1" hidden="1">
      <c r="C269" s="45" t="s">
        <v>219</v>
      </c>
      <c r="D269" s="27" t="s">
        <v>228</v>
      </c>
      <c r="E269" s="2" t="s">
        <v>97</v>
      </c>
      <c r="F269" s="86">
        <f t="shared" si="11"/>
        <v>3500317</v>
      </c>
      <c r="G269" s="86">
        <f t="shared" si="11"/>
        <v>3500317</v>
      </c>
      <c r="H269" s="86">
        <f t="shared" si="11"/>
        <v>3500317</v>
      </c>
      <c r="I269" s="106">
        <f t="shared" si="12"/>
        <v>1</v>
      </c>
    </row>
    <row r="270" spans="3:9" s="14" customFormat="1" ht="18" customHeight="1" hidden="1">
      <c r="C270" s="45" t="s">
        <v>220</v>
      </c>
      <c r="D270" s="27" t="s">
        <v>229</v>
      </c>
      <c r="E270" s="2" t="s">
        <v>97</v>
      </c>
      <c r="F270" s="86">
        <f t="shared" si="11"/>
        <v>743647</v>
      </c>
      <c r="G270" s="86">
        <f t="shared" si="11"/>
        <v>743636</v>
      </c>
      <c r="H270" s="86">
        <f t="shared" si="11"/>
        <v>743636</v>
      </c>
      <c r="I270" s="106">
        <f t="shared" si="12"/>
        <v>1</v>
      </c>
    </row>
    <row r="271" spans="3:9" s="14" customFormat="1" ht="24" customHeight="1" hidden="1">
      <c r="C271" s="45" t="s">
        <v>297</v>
      </c>
      <c r="D271" s="126" t="s">
        <v>295</v>
      </c>
      <c r="E271" s="2"/>
      <c r="F271" s="86">
        <f>F95</f>
        <v>0</v>
      </c>
      <c r="G271" s="86">
        <f>G95</f>
        <v>42664</v>
      </c>
      <c r="H271" s="86">
        <f>H95</f>
        <v>42664</v>
      </c>
      <c r="I271" s="106">
        <f t="shared" si="12"/>
        <v>1</v>
      </c>
    </row>
    <row r="272" spans="3:59" s="40" customFormat="1" ht="18" customHeight="1" hidden="1">
      <c r="C272" s="57" t="s">
        <v>221</v>
      </c>
      <c r="D272" s="36" t="s">
        <v>226</v>
      </c>
      <c r="E272" s="36"/>
      <c r="F272" s="84">
        <f>F217+F233</f>
        <v>9231436</v>
      </c>
      <c r="G272" s="84">
        <f>G217+G233</f>
        <v>10811527.17</v>
      </c>
      <c r="H272" s="84">
        <f>H217+H233</f>
        <v>10543026.559999999</v>
      </c>
      <c r="I272" s="153">
        <f t="shared" si="12"/>
        <v>0.9751653391997163</v>
      </c>
      <c r="BG272" s="70">
        <f>G272-F272</f>
        <v>1580091.17</v>
      </c>
    </row>
    <row r="273" spans="3:9" s="14" customFormat="1" ht="21.75" customHeight="1" hidden="1">
      <c r="C273" s="45" t="s">
        <v>222</v>
      </c>
      <c r="D273" s="27" t="s">
        <v>262</v>
      </c>
      <c r="E273" s="39"/>
      <c r="F273" s="86">
        <f>F233</f>
        <v>5679017</v>
      </c>
      <c r="G273" s="86">
        <f>G233</f>
        <v>5779017</v>
      </c>
      <c r="H273" s="86">
        <f>H233</f>
        <v>5910603.03</v>
      </c>
      <c r="I273" s="106">
        <f t="shared" si="12"/>
        <v>1.0227696215463633</v>
      </c>
    </row>
    <row r="274" spans="3:9" s="14" customFormat="1" ht="18" customHeight="1" hidden="1">
      <c r="C274" s="45" t="s">
        <v>223</v>
      </c>
      <c r="D274" s="39" t="s">
        <v>264</v>
      </c>
      <c r="E274" s="39"/>
      <c r="F274" s="86">
        <f>F223</f>
        <v>0</v>
      </c>
      <c r="G274" s="86">
        <f>G223</f>
        <v>350000</v>
      </c>
      <c r="H274" s="86">
        <f>H223</f>
        <v>0</v>
      </c>
      <c r="I274" s="106">
        <f t="shared" si="12"/>
        <v>0</v>
      </c>
    </row>
    <row r="275" spans="3:9" s="14" customFormat="1" ht="18" customHeight="1" hidden="1">
      <c r="C275" s="45" t="s">
        <v>224</v>
      </c>
      <c r="D275" s="39" t="s">
        <v>263</v>
      </c>
      <c r="E275" s="39"/>
      <c r="F275" s="86">
        <f>F272-F273-F274</f>
        <v>3552419</v>
      </c>
      <c r="G275" s="86">
        <f>G272-G273-G274</f>
        <v>4682510.17</v>
      </c>
      <c r="H275" s="86">
        <f>H272-H273-H274</f>
        <v>4632423.529999998</v>
      </c>
      <c r="I275" s="106">
        <f t="shared" si="12"/>
        <v>0.9893034637018201</v>
      </c>
    </row>
    <row r="276" spans="3:59" s="40" customFormat="1" ht="18" customHeight="1" hidden="1">
      <c r="C276" s="57" t="s">
        <v>212</v>
      </c>
      <c r="D276" s="36" t="s">
        <v>225</v>
      </c>
      <c r="E276" s="36"/>
      <c r="F276" s="84">
        <f>F277+F286+F289+F292+F295</f>
        <v>10584216</v>
      </c>
      <c r="G276" s="84">
        <f>G277+G286+G289+G292+G295</f>
        <v>13188388.86</v>
      </c>
      <c r="H276" s="84">
        <f>H277+H286+H289+H292+H295</f>
        <v>13053424.870000001</v>
      </c>
      <c r="I276" s="153">
        <f t="shared" si="12"/>
        <v>0.9897664535499602</v>
      </c>
      <c r="BG276" s="70">
        <f>G276-F276</f>
        <v>2604172.8599999994</v>
      </c>
    </row>
    <row r="277" spans="3:9" s="40" customFormat="1" ht="24" customHeight="1" hidden="1">
      <c r="C277" s="48" t="s">
        <v>230</v>
      </c>
      <c r="D277" s="49" t="s">
        <v>234</v>
      </c>
      <c r="E277" s="50"/>
      <c r="F277" s="87">
        <f>F278+F282</f>
        <v>7467632</v>
      </c>
      <c r="G277" s="87">
        <f>G278+G282</f>
        <v>7994690</v>
      </c>
      <c r="H277" s="87">
        <f>H278+H282</f>
        <v>7994119.33</v>
      </c>
      <c r="I277" s="154">
        <f t="shared" si="12"/>
        <v>0.9999286188707754</v>
      </c>
    </row>
    <row r="278" spans="3:9" s="40" customFormat="1" ht="18" customHeight="1" hidden="1">
      <c r="C278" s="54" t="s">
        <v>235</v>
      </c>
      <c r="D278" s="55" t="s">
        <v>236</v>
      </c>
      <c r="E278" s="56"/>
      <c r="F278" s="88">
        <f>SUM(F279:F281)</f>
        <v>7467632</v>
      </c>
      <c r="G278" s="88">
        <f>SUM(G279:G281)</f>
        <v>7862590</v>
      </c>
      <c r="H278" s="88">
        <f>SUM(H279:H281)</f>
        <v>7862026.2</v>
      </c>
      <c r="I278" s="107">
        <f t="shared" si="12"/>
        <v>0.9999282933486294</v>
      </c>
    </row>
    <row r="279" spans="3:60" s="40" customFormat="1" ht="29.25" customHeight="1" hidden="1">
      <c r="C279" s="44" t="s">
        <v>237</v>
      </c>
      <c r="D279" s="37" t="s">
        <v>238</v>
      </c>
      <c r="E279" s="41"/>
      <c r="F279" s="86">
        <f aca="true" t="shared" si="13" ref="F279:H281">F240</f>
        <v>7467632</v>
      </c>
      <c r="G279" s="86">
        <f t="shared" si="13"/>
        <v>7202515</v>
      </c>
      <c r="H279" s="86">
        <f t="shared" si="13"/>
        <v>7201951.48</v>
      </c>
      <c r="I279" s="106">
        <f t="shared" si="12"/>
        <v>0.9999217606627685</v>
      </c>
      <c r="BF279" s="70">
        <f>F288+F291+F283</f>
        <v>160000</v>
      </c>
      <c r="BG279" s="70">
        <f>G288+G291+G283</f>
        <v>457764</v>
      </c>
      <c r="BH279" s="70">
        <f>BG279-BF279</f>
        <v>297764</v>
      </c>
    </row>
    <row r="280" spans="3:62" s="40" customFormat="1" ht="23.25" customHeight="1" hidden="1">
      <c r="C280" s="44" t="s">
        <v>239</v>
      </c>
      <c r="D280" s="37" t="s">
        <v>240</v>
      </c>
      <c r="E280" s="41"/>
      <c r="F280" s="86">
        <f t="shared" si="13"/>
        <v>0</v>
      </c>
      <c r="G280" s="86">
        <f>G241</f>
        <v>654357</v>
      </c>
      <c r="H280" s="86">
        <f t="shared" si="13"/>
        <v>654356.72</v>
      </c>
      <c r="I280" s="106">
        <f t="shared" si="12"/>
        <v>0.9999995720990223</v>
      </c>
      <c r="BG280" s="14"/>
      <c r="BH280" s="14"/>
      <c r="BI280" s="14" t="s">
        <v>303</v>
      </c>
      <c r="BJ280" s="14"/>
    </row>
    <row r="281" spans="3:62" s="40" customFormat="1" ht="24" customHeight="1" hidden="1">
      <c r="C281" s="44" t="s">
        <v>242</v>
      </c>
      <c r="D281" s="39" t="s">
        <v>241</v>
      </c>
      <c r="E281" s="41"/>
      <c r="F281" s="86">
        <f t="shared" si="13"/>
        <v>0</v>
      </c>
      <c r="G281" s="86">
        <f t="shared" si="13"/>
        <v>5718</v>
      </c>
      <c r="H281" s="86">
        <f t="shared" si="13"/>
        <v>5718</v>
      </c>
      <c r="I281" s="106">
        <f t="shared" si="12"/>
        <v>1</v>
      </c>
      <c r="BG281" s="38">
        <f>G272+G286+G289+G295</f>
        <v>16005226.03</v>
      </c>
      <c r="BH281" s="135">
        <f>BG281/$BG$286</f>
        <v>0.3265796210828544</v>
      </c>
      <c r="BI281" s="14" t="s">
        <v>301</v>
      </c>
      <c r="BJ281" s="14"/>
    </row>
    <row r="282" spans="3:62" s="40" customFormat="1" ht="18" customHeight="1" hidden="1">
      <c r="C282" s="54" t="s">
        <v>243</v>
      </c>
      <c r="D282" s="55" t="s">
        <v>244</v>
      </c>
      <c r="E282" s="56"/>
      <c r="F282" s="88">
        <f>SUM(F283:F285)</f>
        <v>0</v>
      </c>
      <c r="G282" s="88">
        <f>SUM(G283:G285)</f>
        <v>132100</v>
      </c>
      <c r="H282" s="88">
        <f>SUM(H283:H285)</f>
        <v>132093.13</v>
      </c>
      <c r="I282" s="107">
        <f t="shared" si="12"/>
        <v>0.9999479939439818</v>
      </c>
      <c r="BG282" s="38">
        <f>G267</f>
        <v>25008733</v>
      </c>
      <c r="BH282" s="135">
        <f>BG282/$BG$286</f>
        <v>0.5102922340236563</v>
      </c>
      <c r="BI282" s="14" t="s">
        <v>304</v>
      </c>
      <c r="BJ282" s="14"/>
    </row>
    <row r="283" spans="3:62" s="40" customFormat="1" ht="24.75" customHeight="1" hidden="1">
      <c r="C283" s="44" t="s">
        <v>247</v>
      </c>
      <c r="D283" s="37" t="s">
        <v>238</v>
      </c>
      <c r="E283" s="41"/>
      <c r="F283" s="86">
        <f aca="true" t="shared" si="14" ref="F283:I285">F253</f>
        <v>0</v>
      </c>
      <c r="G283" s="86">
        <f t="shared" si="14"/>
        <v>132100</v>
      </c>
      <c r="H283" s="86">
        <f t="shared" si="14"/>
        <v>132093.13</v>
      </c>
      <c r="I283" s="106">
        <f>H283/G283</f>
        <v>0.9999479939439818</v>
      </c>
      <c r="BG283" s="38">
        <f>G277</f>
        <v>7994690</v>
      </c>
      <c r="BH283" s="135">
        <f>BG283/$BG$286</f>
        <v>0.16312814489348923</v>
      </c>
      <c r="BI283" s="14" t="s">
        <v>302</v>
      </c>
      <c r="BJ283" s="14"/>
    </row>
    <row r="284" spans="3:59" s="40" customFormat="1" ht="24" customHeight="1" hidden="1">
      <c r="C284" s="44" t="s">
        <v>248</v>
      </c>
      <c r="D284" s="37" t="s">
        <v>245</v>
      </c>
      <c r="E284" s="41"/>
      <c r="F284" s="86">
        <f t="shared" si="14"/>
        <v>0</v>
      </c>
      <c r="G284" s="86">
        <f>G254</f>
        <v>0</v>
      </c>
      <c r="H284" s="86">
        <f t="shared" si="14"/>
        <v>0</v>
      </c>
      <c r="I284" s="106" t="e">
        <f t="shared" si="14"/>
        <v>#DIV/0!</v>
      </c>
      <c r="BG284" s="134"/>
    </row>
    <row r="285" spans="3:59" s="40" customFormat="1" ht="21.75" customHeight="1" hidden="1">
      <c r="C285" s="44" t="s">
        <v>248</v>
      </c>
      <c r="D285" s="39" t="s">
        <v>246</v>
      </c>
      <c r="E285" s="41"/>
      <c r="F285" s="86">
        <f>F255</f>
        <v>0</v>
      </c>
      <c r="G285" s="86">
        <f>G255</f>
        <v>0</v>
      </c>
      <c r="H285" s="86">
        <f>H255</f>
        <v>0</v>
      </c>
      <c r="I285" s="106" t="e">
        <f t="shared" si="14"/>
        <v>#DIV/0!</v>
      </c>
      <c r="BG285" s="134"/>
    </row>
    <row r="286" spans="3:59" s="40" customFormat="1" ht="36.75" customHeight="1" hidden="1">
      <c r="C286" s="48" t="s">
        <v>231</v>
      </c>
      <c r="D286" s="49" t="s">
        <v>251</v>
      </c>
      <c r="E286" s="50"/>
      <c r="F286" s="87">
        <f>F287+F288</f>
        <v>2480784</v>
      </c>
      <c r="G286" s="87">
        <f>G287+G288</f>
        <v>4239514</v>
      </c>
      <c r="H286" s="87">
        <f>H287+H288</f>
        <v>4218498.73</v>
      </c>
      <c r="I286" s="154">
        <f aca="true" t="shared" si="15" ref="I286:I292">H286/G286</f>
        <v>0.9950430002118168</v>
      </c>
      <c r="BG286" s="133">
        <f>SUM(BG281:BG285)</f>
        <v>49008649.03</v>
      </c>
    </row>
    <row r="287" spans="3:9" s="40" customFormat="1" ht="20.25" customHeight="1" hidden="1">
      <c r="C287" s="44" t="s">
        <v>249</v>
      </c>
      <c r="D287" s="37" t="s">
        <v>250</v>
      </c>
      <c r="E287" s="41"/>
      <c r="F287" s="86">
        <f>F243+F244+F245+F246</f>
        <v>2480784</v>
      </c>
      <c r="G287" s="86">
        <f>G243+G244+G245+G246</f>
        <v>4125114</v>
      </c>
      <c r="H287" s="86">
        <f>H243+H244+H245+H246</f>
        <v>4104098.73</v>
      </c>
      <c r="I287" s="106">
        <f t="shared" si="15"/>
        <v>0.9949055298835378</v>
      </c>
    </row>
    <row r="288" spans="3:9" s="40" customFormat="1" ht="18.75" customHeight="1" hidden="1">
      <c r="C288" s="44" t="s">
        <v>232</v>
      </c>
      <c r="D288" s="37" t="s">
        <v>252</v>
      </c>
      <c r="E288" s="41"/>
      <c r="F288" s="86">
        <f>F256+F252</f>
        <v>0</v>
      </c>
      <c r="G288" s="86">
        <f>G256+G252</f>
        <v>114400</v>
      </c>
      <c r="H288" s="86">
        <f>H256+H252</f>
        <v>114400</v>
      </c>
      <c r="I288" s="106">
        <f t="shared" si="15"/>
        <v>1</v>
      </c>
    </row>
    <row r="289" spans="3:9" s="40" customFormat="1" ht="45" customHeight="1" hidden="1">
      <c r="C289" s="48" t="s">
        <v>253</v>
      </c>
      <c r="D289" s="49" t="s">
        <v>255</v>
      </c>
      <c r="E289" s="50"/>
      <c r="F289" s="87">
        <f>SUM(F290:F291)</f>
        <v>160000</v>
      </c>
      <c r="G289" s="87">
        <f>SUM(G290:G291)</f>
        <v>474884.86</v>
      </c>
      <c r="H289" s="87">
        <f>SUM(H290:H291)</f>
        <v>361506.81</v>
      </c>
      <c r="I289" s="154">
        <f t="shared" si="15"/>
        <v>0.7612514957836306</v>
      </c>
    </row>
    <row r="290" spans="3:9" s="40" customFormat="1" ht="21.75" customHeight="1" hidden="1">
      <c r="C290" s="44" t="s">
        <v>233</v>
      </c>
      <c r="D290" s="37" t="s">
        <v>250</v>
      </c>
      <c r="E290" s="41"/>
      <c r="F290" s="86">
        <f>F238+F239+F248</f>
        <v>0</v>
      </c>
      <c r="G290" s="86">
        <f>G238+G239+G248</f>
        <v>263620.86</v>
      </c>
      <c r="H290" s="86">
        <f>H238+H239+H248</f>
        <v>255817.41999999998</v>
      </c>
      <c r="I290" s="106">
        <f t="shared" si="15"/>
        <v>0.9703990040848816</v>
      </c>
    </row>
    <row r="291" spans="3:9" s="40" customFormat="1" ht="19.5" customHeight="1" hidden="1">
      <c r="C291" s="44" t="s">
        <v>254</v>
      </c>
      <c r="D291" s="37" t="s">
        <v>252</v>
      </c>
      <c r="E291" s="41"/>
      <c r="F291" s="86">
        <f>F250+F251</f>
        <v>160000</v>
      </c>
      <c r="G291" s="86">
        <f>G250+G251</f>
        <v>211264</v>
      </c>
      <c r="H291" s="86">
        <f>H250+H251</f>
        <v>105689.39</v>
      </c>
      <c r="I291" s="106">
        <f t="shared" si="15"/>
        <v>0.5002716506361709</v>
      </c>
    </row>
    <row r="292" spans="3:9" s="40" customFormat="1" ht="21.75" customHeight="1" hidden="1">
      <c r="C292" s="48" t="s">
        <v>257</v>
      </c>
      <c r="D292" s="50" t="s">
        <v>256</v>
      </c>
      <c r="E292" s="50"/>
      <c r="F292" s="87">
        <f>SUM(F293:F294)</f>
        <v>0</v>
      </c>
      <c r="G292" s="87">
        <f>SUM(G293:G294)</f>
        <v>0</v>
      </c>
      <c r="H292" s="87">
        <f>SUM(H293:H294)</f>
        <v>0</v>
      </c>
      <c r="I292" s="155" t="e">
        <f t="shared" si="15"/>
        <v>#DIV/0!</v>
      </c>
    </row>
    <row r="293" spans="3:9" s="40" customFormat="1" ht="19.5" customHeight="1" hidden="1">
      <c r="C293" s="44" t="s">
        <v>258</v>
      </c>
      <c r="D293" s="37" t="s">
        <v>250</v>
      </c>
      <c r="E293" s="41"/>
      <c r="F293" s="86">
        <v>0</v>
      </c>
      <c r="G293" s="86">
        <v>0</v>
      </c>
      <c r="H293" s="86">
        <v>0</v>
      </c>
      <c r="I293" s="156"/>
    </row>
    <row r="294" spans="3:9" s="40" customFormat="1" ht="18.75" customHeight="1" hidden="1">
      <c r="C294" s="44" t="s">
        <v>259</v>
      </c>
      <c r="D294" s="37" t="s">
        <v>252</v>
      </c>
      <c r="E294" s="41"/>
      <c r="F294" s="86">
        <f>F249</f>
        <v>0</v>
      </c>
      <c r="G294" s="86">
        <v>0</v>
      </c>
      <c r="H294" s="86">
        <v>0</v>
      </c>
      <c r="I294" s="156" t="e">
        <f>H294/G294</f>
        <v>#DIV/0!</v>
      </c>
    </row>
    <row r="295" spans="3:9" s="40" customFormat="1" ht="25.5" customHeight="1" hidden="1">
      <c r="C295" s="51" t="s">
        <v>257</v>
      </c>
      <c r="D295" s="52" t="s">
        <v>265</v>
      </c>
      <c r="E295" s="53"/>
      <c r="F295" s="89">
        <f>F247</f>
        <v>475800</v>
      </c>
      <c r="G295" s="89">
        <f>G247+G249</f>
        <v>479300</v>
      </c>
      <c r="H295" s="89">
        <f>H247+H249</f>
        <v>479300</v>
      </c>
      <c r="I295" s="157">
        <f>H295/G295</f>
        <v>1</v>
      </c>
    </row>
    <row r="296" spans="3:9" s="40" customFormat="1" ht="21" customHeight="1" hidden="1">
      <c r="C296" s="169" t="s">
        <v>300</v>
      </c>
      <c r="D296" s="170"/>
      <c r="E296" s="171"/>
      <c r="F296" s="90">
        <f>F267+F272+F276</f>
        <v>45648501</v>
      </c>
      <c r="G296" s="90">
        <f>G267+G272+G276</f>
        <v>49008649.03</v>
      </c>
      <c r="H296" s="90">
        <f>H267+H272+H276</f>
        <v>48605184.43000001</v>
      </c>
      <c r="I296" s="108">
        <f>H296/G296</f>
        <v>0.9917674816999542</v>
      </c>
    </row>
    <row r="297" spans="3:9" s="35" customFormat="1" ht="21" customHeight="1" hidden="1">
      <c r="C297" s="162" t="s">
        <v>260</v>
      </c>
      <c r="D297" s="163"/>
      <c r="E297" s="164"/>
      <c r="F297" s="91">
        <f>F296-F298</f>
        <v>45488501</v>
      </c>
      <c r="G297" s="91">
        <f>G296-G298</f>
        <v>48200885.03</v>
      </c>
      <c r="H297" s="91">
        <f>H296-H298</f>
        <v>48253001.910000004</v>
      </c>
      <c r="I297" s="108">
        <f>H297/G297</f>
        <v>1.0010812432171643</v>
      </c>
    </row>
    <row r="298" spans="3:59" s="35" customFormat="1" ht="17.25" customHeight="1" hidden="1">
      <c r="C298" s="162" t="s">
        <v>261</v>
      </c>
      <c r="D298" s="163"/>
      <c r="E298" s="164"/>
      <c r="F298" s="91">
        <f>F274+F282+F288+F291+F294</f>
        <v>160000</v>
      </c>
      <c r="G298" s="91">
        <f>G274+G282+G288+G291+G294</f>
        <v>807764</v>
      </c>
      <c r="H298" s="91">
        <f>H274+H282+H288+H291+H294</f>
        <v>352182.52</v>
      </c>
      <c r="I298" s="108">
        <f>H298/G298</f>
        <v>0.43599680104585004</v>
      </c>
      <c r="BF298" s="132">
        <f>G298-F298</f>
        <v>647764</v>
      </c>
      <c r="BG298" s="132">
        <f>BF298-BH279</f>
        <v>350000</v>
      </c>
    </row>
    <row r="299" spans="3:9" s="14" customFormat="1" ht="15" customHeight="1" hidden="1">
      <c r="C299" s="4"/>
      <c r="F299" s="77">
        <v>45648501</v>
      </c>
      <c r="G299" s="109">
        <v>49008649.03</v>
      </c>
      <c r="H299" s="109">
        <v>48605184.43</v>
      </c>
      <c r="I299" s="131"/>
    </row>
    <row r="300" spans="3:9" s="14" customFormat="1" ht="15" customHeight="1" hidden="1">
      <c r="C300" s="4"/>
      <c r="F300" s="77"/>
      <c r="G300" s="38">
        <f>G299-G296</f>
        <v>0</v>
      </c>
      <c r="H300" s="38">
        <f>H299-H296</f>
        <v>0</v>
      </c>
      <c r="I300" s="131"/>
    </row>
    <row r="301" spans="3:9" s="14" customFormat="1" ht="15" customHeight="1" hidden="1">
      <c r="C301" s="4"/>
      <c r="F301" s="77"/>
      <c r="G301" s="38"/>
      <c r="H301" s="38"/>
      <c r="I301" s="131"/>
    </row>
    <row r="302" spans="3:9" s="14" customFormat="1" ht="15" customHeight="1" hidden="1">
      <c r="C302" s="4"/>
      <c r="F302" s="77"/>
      <c r="G302" s="38">
        <f>G287+G290+G279+G283</f>
        <v>11723349.86</v>
      </c>
      <c r="H302" s="38">
        <f>H287+H290+H279+H283</f>
        <v>11693960.760000002</v>
      </c>
      <c r="I302" s="158">
        <f>H302/G302</f>
        <v>0.9974931141396477</v>
      </c>
    </row>
    <row r="303" spans="3:9" s="14" customFormat="1" ht="15" customHeight="1" hidden="1">
      <c r="C303" s="4"/>
      <c r="F303" s="77"/>
      <c r="G303" s="38">
        <f>G283+G285+G288+G291</f>
        <v>457764</v>
      </c>
      <c r="H303" s="38">
        <f>H283+H285+H288+H291</f>
        <v>352182.52</v>
      </c>
      <c r="I303" s="158">
        <f>H303/G303</f>
        <v>0.7693539028844558</v>
      </c>
    </row>
    <row r="304" spans="3:9" s="14" customFormat="1" ht="15" customHeight="1" hidden="1">
      <c r="C304" s="4"/>
      <c r="F304" s="77"/>
      <c r="G304" s="38"/>
      <c r="H304" s="38">
        <f>H302+H303</f>
        <v>12046143.280000001</v>
      </c>
      <c r="I304" s="131"/>
    </row>
    <row r="305" spans="3:9" s="14" customFormat="1" ht="15" customHeight="1" hidden="1">
      <c r="C305" s="4"/>
      <c r="F305" s="77"/>
      <c r="G305" s="38"/>
      <c r="H305" s="38"/>
      <c r="I305" s="131"/>
    </row>
    <row r="306" spans="3:9" s="14" customFormat="1" ht="11.25" customHeight="1" hidden="1">
      <c r="C306" s="4"/>
      <c r="F306" s="77"/>
      <c r="G306" s="38"/>
      <c r="H306" s="38"/>
      <c r="I306" s="131"/>
    </row>
    <row r="307" spans="3:9" s="14" customFormat="1" ht="11.25" customHeight="1" hidden="1">
      <c r="C307" s="4"/>
      <c r="F307" s="77"/>
      <c r="G307" s="38"/>
      <c r="H307" s="38">
        <v>352182.52</v>
      </c>
      <c r="I307" s="131"/>
    </row>
    <row r="308" spans="3:9" s="14" customFormat="1" ht="11.25" customHeight="1" hidden="1">
      <c r="C308" s="4"/>
      <c r="F308" s="77"/>
      <c r="G308" s="38"/>
      <c r="H308" s="38">
        <f>H298-H307</f>
        <v>0</v>
      </c>
      <c r="I308" s="131"/>
    </row>
    <row r="309" spans="3:9" s="14" customFormat="1" ht="11.25" customHeight="1" hidden="1">
      <c r="C309" s="4"/>
      <c r="F309" s="77"/>
      <c r="G309" s="38"/>
      <c r="H309" s="38"/>
      <c r="I309" s="131"/>
    </row>
    <row r="310" spans="3:60" s="14" customFormat="1" ht="11.25" customHeight="1" hidden="1">
      <c r="C310" s="4"/>
      <c r="F310" s="77"/>
      <c r="G310" s="38"/>
      <c r="H310" s="38"/>
      <c r="I310" s="131"/>
      <c r="BF310" s="131">
        <f>G279+G280+G281+G287+G290+G295</f>
        <v>12730624.86</v>
      </c>
      <c r="BG310" s="131">
        <f>H279+H280+H281+H287+H290+H295</f>
        <v>12701242.35</v>
      </c>
      <c r="BH310" s="14">
        <f>BG310/BF310</f>
        <v>0.9976919821043254</v>
      </c>
    </row>
    <row r="311" spans="3:60" s="14" customFormat="1" ht="11.25" customHeight="1" hidden="1">
      <c r="C311" s="4"/>
      <c r="F311" s="77"/>
      <c r="G311" s="38"/>
      <c r="H311" s="38"/>
      <c r="I311" s="131"/>
      <c r="BF311" s="131">
        <f>G283+G288+G291</f>
        <v>457764</v>
      </c>
      <c r="BG311" s="131">
        <f>H283+H288+H291</f>
        <v>352182.52</v>
      </c>
      <c r="BH311" s="14">
        <f>BG311/BF311</f>
        <v>0.7693539028844558</v>
      </c>
    </row>
    <row r="312" spans="3:9" s="14" customFormat="1" ht="11.25" customHeight="1" hidden="1">
      <c r="C312" s="4"/>
      <c r="F312" s="77"/>
      <c r="G312" s="38"/>
      <c r="H312" s="38"/>
      <c r="I312" s="131"/>
    </row>
    <row r="313" spans="3:9" s="14" customFormat="1" ht="11.25" customHeight="1" hidden="1">
      <c r="C313" s="4"/>
      <c r="F313" s="77"/>
      <c r="G313" s="38"/>
      <c r="H313" s="38"/>
      <c r="I313" s="131"/>
    </row>
    <row r="314" spans="3:6" s="14" customFormat="1" ht="11.25" customHeight="1" hidden="1">
      <c r="C314" s="4"/>
      <c r="F314" s="92"/>
    </row>
    <row r="315" spans="3:6" s="14" customFormat="1" ht="11.25" customHeight="1" hidden="1">
      <c r="C315" s="4"/>
      <c r="F315" s="92"/>
    </row>
    <row r="316" ht="12.75" customHeight="1" hidden="1"/>
    <row r="317" ht="12.75" customHeight="1" hidden="1"/>
    <row r="318" ht="12.75" customHeight="1" hidden="1"/>
    <row r="319" ht="12.75" customHeight="1" hidden="1"/>
    <row r="320" ht="12.75" customHeight="1" hidden="1"/>
    <row r="321" ht="12.75" customHeight="1" hidden="1"/>
    <row r="322" ht="12.75" customHeight="1" hidden="1"/>
    <row r="323" ht="12.75" customHeight="1" hidden="1"/>
    <row r="324" ht="12.75" customHeight="1" hidden="1"/>
    <row r="325" ht="12.75" customHeight="1" hidden="1"/>
    <row r="326" ht="12.75" customHeight="1" hidden="1"/>
    <row r="327" ht="12.75" customHeight="1" hidden="1"/>
    <row r="328" ht="12.75" customHeight="1" hidden="1"/>
    <row r="329" ht="12.75" customHeight="1" hidden="1"/>
    <row r="330" ht="12.75" customHeight="1" hidden="1"/>
    <row r="331" ht="12.75" customHeight="1" hidden="1"/>
    <row r="332" ht="12.75" customHeight="1" hidden="1"/>
    <row r="333" ht="12.75" customHeight="1" hidden="1"/>
    <row r="334" ht="12.75" customHeight="1" hidden="1"/>
    <row r="335" ht="12.75" customHeight="1" hidden="1"/>
    <row r="336" ht="12.75" customHeight="1" hidden="1"/>
    <row r="337" ht="12.75" customHeight="1" hidden="1"/>
    <row r="338" ht="12.75" customHeight="1" hidden="1"/>
    <row r="339" ht="12.75" customHeight="1" hidden="1"/>
    <row r="340" ht="12.75" customHeight="1" hidden="1"/>
    <row r="341" ht="12.75" customHeight="1" hidden="1"/>
    <row r="342" ht="12.75" customHeight="1" hidden="1"/>
    <row r="343" ht="12.75" customHeight="1" hidden="1"/>
    <row r="344" ht="12.75" customHeight="1" hidden="1"/>
    <row r="345" ht="12.75" customHeight="1" hidden="1"/>
    <row r="346" ht="12.75" customHeight="1" hidden="1"/>
    <row r="347" ht="12.75" customHeight="1" hidden="1"/>
    <row r="348" ht="12.75" customHeight="1" hidden="1"/>
    <row r="349" ht="12.75" customHeight="1" hidden="1"/>
    <row r="350" ht="12.75" customHeight="1" hidden="1"/>
    <row r="351" ht="12.75" customHeight="1" hidden="1"/>
    <row r="352" ht="12.75" customHeight="1" hidden="1"/>
    <row r="353" ht="12.75" customHeight="1" hidden="1"/>
    <row r="354" ht="12.75" customHeight="1" hidden="1"/>
    <row r="355" ht="12.75" customHeight="1" hidden="1"/>
    <row r="356" ht="12.75" customHeight="1" hidden="1"/>
    <row r="357" ht="12.75" customHeight="1" hidden="1"/>
    <row r="358" ht="12.75" customHeight="1" hidden="1"/>
    <row r="359" ht="12.75" customHeight="1" hidden="1"/>
    <row r="360" ht="12.75" customHeight="1" hidden="1"/>
    <row r="361" ht="12.75" customHeight="1" hidden="1"/>
    <row r="362" ht="12.75" customHeight="1" hidden="1"/>
    <row r="363" ht="12.75" customHeight="1" hidden="1"/>
    <row r="364" ht="12.75" customHeight="1" hidden="1"/>
    <row r="365" ht="12.75" customHeight="1" hidden="1"/>
    <row r="366" ht="12.75" customHeight="1" hidden="1"/>
    <row r="367" ht="12.75" customHeight="1" hidden="1"/>
    <row r="368" ht="12.75" customHeight="1" hidden="1"/>
    <row r="369" ht="12.75" customHeight="1" hidden="1"/>
    <row r="370" ht="12.75" customHeight="1" hidden="1"/>
    <row r="371" ht="12.75" customHeight="1" hidden="1"/>
    <row r="372" ht="12.75" customHeight="1" hidden="1"/>
    <row r="373" ht="12.75" customHeight="1" hidden="1"/>
    <row r="374" ht="12.75" customHeight="1" hidden="1"/>
    <row r="375" ht="12.75" customHeight="1" hidden="1"/>
    <row r="376" ht="12.75" customHeight="1" hidden="1"/>
    <row r="377" ht="12.75" customHeight="1" hidden="1"/>
    <row r="378" ht="12.75" customHeight="1" hidden="1"/>
    <row r="379" ht="12.75" customHeight="1" hidden="1"/>
    <row r="380" ht="12.75" customHeight="1" hidden="1"/>
    <row r="381" ht="12.75" customHeight="1" hidden="1"/>
    <row r="382" ht="12.75" customHeight="1" hidden="1"/>
    <row r="383" ht="12.75" customHeight="1" hidden="1"/>
    <row r="384" ht="12.75" customHeight="1" hidden="1"/>
    <row r="385" ht="12.75" customHeight="1" hidden="1"/>
    <row r="386" ht="12.75" customHeight="1" hidden="1"/>
    <row r="387" ht="12.75" customHeight="1" hidden="1"/>
    <row r="388" ht="12.75" customHeight="1" hidden="1"/>
    <row r="389" ht="12.75" customHeight="1" hidden="1"/>
    <row r="390" ht="12.75" customHeight="1" hidden="1"/>
    <row r="391" ht="12.75" customHeight="1" hidden="1"/>
    <row r="392" ht="12.75" customHeight="1" hidden="1"/>
    <row r="393" ht="12.75" customHeight="1" hidden="1"/>
    <row r="394" ht="12.75" customHeight="1" hidden="1"/>
    <row r="395" ht="12.75" customHeight="1" hidden="1"/>
    <row r="396" ht="12.75" customHeight="1" hidden="1"/>
    <row r="397" ht="12.75" customHeight="1" hidden="1"/>
    <row r="398" ht="12.75" customHeight="1" hidden="1"/>
    <row r="399" ht="12.75" customHeight="1" hidden="1"/>
    <row r="400" ht="12.75" customHeight="1" hidden="1"/>
    <row r="401" ht="12.75" customHeight="1" hidden="1"/>
    <row r="402" ht="12.75" customHeight="1" hidden="1"/>
    <row r="403" ht="12.75" customHeight="1" hidden="1"/>
    <row r="404" ht="12.75" customHeight="1" hidden="1"/>
    <row r="405" ht="12.75" customHeight="1" hidden="1"/>
    <row r="406" ht="12.75" customHeight="1" hidden="1"/>
    <row r="407" ht="12.75" customHeight="1" hidden="1"/>
    <row r="408" ht="12.75" customHeight="1" hidden="1"/>
    <row r="409" ht="12.75" customHeight="1" hidden="1"/>
    <row r="410" ht="12.75" customHeight="1" hidden="1"/>
    <row r="411" ht="12.75" customHeight="1" hidden="1"/>
    <row r="412" ht="12.75" customHeight="1" hidden="1"/>
    <row r="413" ht="12.75" customHeight="1" hidden="1"/>
    <row r="414" ht="12.75" customHeight="1" hidden="1"/>
    <row r="415" ht="12.75" customHeight="1" hidden="1"/>
    <row r="416" ht="12.75" customHeight="1" hidden="1"/>
    <row r="417" ht="12.75" customHeight="1" hidden="1"/>
    <row r="418" ht="12.75" customHeight="1" hidden="1"/>
    <row r="419" ht="12.75" customHeight="1" hidden="1"/>
    <row r="420" ht="12.75" customHeight="1" hidden="1"/>
    <row r="421" ht="12.75" customHeight="1" hidden="1"/>
    <row r="422" ht="12.75" customHeight="1" hidden="1"/>
    <row r="423" ht="12.75" customHeight="1" hidden="1"/>
    <row r="424" ht="12.75" customHeight="1" hidden="1"/>
    <row r="425" ht="12.75" customHeight="1" hidden="1"/>
    <row r="426" ht="12.75" customHeight="1" hidden="1"/>
    <row r="427" ht="12.75" customHeight="1" hidden="1"/>
    <row r="428" ht="12.75" customHeight="1" hidden="1"/>
    <row r="429" ht="12.75" customHeight="1" hidden="1"/>
    <row r="430" ht="12.75" customHeight="1" hidden="1"/>
    <row r="431" ht="12.75" customHeight="1" hidden="1"/>
    <row r="432" ht="12.75" customHeight="1" hidden="1"/>
    <row r="433" ht="12.75" customHeight="1" hidden="1"/>
    <row r="434" ht="12.75" customHeight="1" hidden="1"/>
    <row r="435" ht="12.75" customHeight="1" hidden="1"/>
    <row r="436" ht="12.75" customHeight="1" hidden="1"/>
    <row r="437" ht="12.75" customHeight="1" hidden="1"/>
    <row r="438" ht="12.75" customHeight="1" hidden="1"/>
    <row r="439" ht="12.75" customHeight="1" hidden="1"/>
    <row r="440" ht="12.75" customHeight="1" hidden="1"/>
    <row r="441" ht="12.75" customHeight="1" hidden="1"/>
    <row r="442" ht="12.75" customHeight="1" hidden="1"/>
    <row r="443" ht="12.75" customHeight="1" hidden="1"/>
    <row r="444" ht="12.75" customHeight="1" hidden="1"/>
    <row r="445" ht="12.75" customHeight="1" hidden="1"/>
    <row r="446" ht="12.75" customHeight="1" hidden="1"/>
    <row r="447" ht="12.75" customHeight="1" hidden="1"/>
    <row r="448" ht="12.75" customHeight="1" hidden="1"/>
    <row r="449" ht="12.75" customHeight="1" hidden="1"/>
    <row r="450" ht="12.75" customHeight="1" hidden="1"/>
    <row r="451" ht="12.75" customHeight="1" hidden="1"/>
    <row r="452" ht="12.75" customHeight="1" hidden="1"/>
    <row r="453" ht="12.75" customHeight="1" hidden="1"/>
    <row r="454" ht="12.75" customHeight="1" hidden="1"/>
    <row r="455" ht="12.75" customHeight="1" hidden="1"/>
    <row r="456" ht="12.75" customHeight="1" hidden="1"/>
    <row r="457" ht="12.75" customHeight="1" hidden="1"/>
    <row r="458" ht="12.75" customHeight="1" hidden="1"/>
    <row r="459" ht="12.75" customHeight="1" hidden="1"/>
    <row r="460" ht="12.75" customHeight="1" hidden="1"/>
    <row r="461" ht="12.75" customHeight="1" hidden="1"/>
    <row r="462" ht="12.75" customHeight="1" hidden="1"/>
    <row r="463" ht="12.75" customHeight="1" hidden="1"/>
    <row r="464" ht="12.75" customHeight="1" hidden="1"/>
    <row r="465" ht="12.75" customHeight="1" hidden="1"/>
    <row r="466" ht="12.75" customHeight="1" hidden="1"/>
    <row r="467" ht="12.75" customHeight="1" hidden="1"/>
    <row r="468" ht="12.75" customHeight="1" hidden="1"/>
    <row r="469" ht="12.75" customHeight="1" hidden="1"/>
    <row r="470" ht="12.75" customHeight="1" hidden="1"/>
    <row r="471" ht="12.75" customHeight="1" hidden="1"/>
    <row r="472" ht="12.75" customHeight="1" hidden="1"/>
    <row r="473" ht="12.75" customHeight="1" hidden="1"/>
    <row r="474" ht="12.75" customHeight="1" hidden="1"/>
    <row r="475" ht="12.75" customHeight="1" hidden="1"/>
    <row r="476" ht="12.75" customHeight="1" hidden="1"/>
    <row r="477" ht="12.75" customHeight="1" hidden="1"/>
    <row r="478" ht="12.75" customHeight="1" hidden="1"/>
    <row r="479" ht="12.75" customHeight="1" hidden="1"/>
    <row r="480" ht="12.75" customHeight="1" hidden="1"/>
    <row r="481" ht="12.75" customHeight="1" hidden="1"/>
    <row r="482" ht="12.75" customHeight="1" hidden="1"/>
    <row r="483" ht="12.75" customHeight="1" hidden="1"/>
    <row r="484" ht="12.75" customHeight="1" hidden="1"/>
    <row r="485" ht="12.75" customHeight="1" hidden="1"/>
    <row r="486" ht="12.75" customHeight="1" hidden="1"/>
    <row r="487" ht="12.75" customHeight="1" hidden="1"/>
    <row r="488" ht="12.75" customHeight="1" hidden="1"/>
    <row r="489" ht="12.75" customHeight="1" hidden="1"/>
    <row r="490" ht="12.75" customHeight="1" hidden="1"/>
    <row r="491" ht="12.75" customHeight="1" hidden="1"/>
    <row r="492" ht="12.75" customHeight="1" hidden="1"/>
    <row r="493" ht="12.75" customHeight="1" hidden="1"/>
    <row r="494" ht="12.75" customHeight="1" hidden="1"/>
    <row r="495" ht="12.75" customHeight="1" hidden="1"/>
    <row r="496" ht="12.75" customHeight="1" hidden="1"/>
    <row r="497" ht="12.75" customHeight="1" hidden="1"/>
    <row r="498" ht="12.75" customHeight="1" hidden="1"/>
    <row r="499" ht="12.75" customHeight="1" hidden="1"/>
    <row r="500" ht="12.75" customHeight="1" hidden="1"/>
    <row r="501" ht="12.75" customHeight="1" hidden="1"/>
    <row r="502" ht="12.75" customHeight="1" hidden="1"/>
    <row r="503" ht="12.75" customHeight="1" hidden="1"/>
    <row r="504" ht="12.75" customHeight="1" hidden="1"/>
    <row r="505" ht="12.75" customHeight="1" hidden="1"/>
    <row r="506" ht="12.75" customHeight="1" hidden="1"/>
    <row r="507" ht="12.75" customHeight="1" hidden="1"/>
    <row r="508" ht="12.75" customHeight="1" hidden="1"/>
    <row r="509" ht="12.75" customHeight="1" hidden="1"/>
    <row r="510" ht="12.75" customHeight="1" hidden="1"/>
    <row r="511" ht="12.75" customHeight="1" hidden="1"/>
    <row r="512" ht="12.75" customHeight="1" hidden="1"/>
    <row r="513" ht="12.75" customHeight="1" hidden="1"/>
    <row r="514" ht="12.75" customHeight="1" hidden="1"/>
    <row r="515" ht="12.75" customHeight="1" hidden="1"/>
    <row r="516" ht="12.75" customHeight="1" hidden="1"/>
    <row r="517" ht="12.75" customHeight="1" hidden="1"/>
    <row r="518" ht="12.75" customHeight="1" hidden="1"/>
    <row r="519" ht="12.75" customHeight="1" hidden="1"/>
    <row r="520" ht="12.75" customHeight="1" hidden="1"/>
    <row r="521" ht="12.75" customHeight="1" hidden="1"/>
    <row r="522" ht="12.75" customHeight="1" hidden="1"/>
    <row r="523" ht="12.75" customHeight="1" hidden="1"/>
    <row r="524" ht="12.75" customHeight="1" hidden="1"/>
    <row r="525" ht="12.75" customHeight="1" hidden="1"/>
    <row r="526" ht="12.75" customHeight="1" hidden="1"/>
    <row r="527" ht="12.75" customHeight="1" hidden="1"/>
    <row r="528" ht="12.75" customHeight="1" hidden="1"/>
    <row r="529" ht="12.75" customHeight="1" hidden="1"/>
    <row r="530" ht="12.75" customHeight="1" hidden="1"/>
    <row r="531" ht="12.75" customHeight="1" hidden="1"/>
    <row r="532" ht="12.75" customHeight="1" hidden="1"/>
    <row r="533" ht="12.75" customHeight="1" hidden="1"/>
    <row r="534" ht="12.75" customHeight="1" hidden="1"/>
    <row r="535" ht="12.75" customHeight="1" hidden="1"/>
    <row r="536" ht="12.75" customHeight="1" hidden="1"/>
    <row r="537" ht="12.75" customHeight="1" hidden="1"/>
    <row r="538" ht="12.75" customHeight="1" hidden="1"/>
    <row r="539" ht="12.75" customHeight="1" hidden="1"/>
    <row r="540" ht="12.75" customHeight="1" hidden="1"/>
    <row r="541" ht="12.75" customHeight="1" hidden="1"/>
    <row r="542" ht="12.75" customHeight="1" hidden="1"/>
    <row r="543" ht="12.75" customHeight="1" hidden="1"/>
    <row r="544" ht="12.75" customHeight="1" hidden="1"/>
    <row r="545" ht="12.75" customHeight="1" hidden="1"/>
    <row r="546" ht="12.75" customHeight="1" hidden="1"/>
    <row r="547" ht="12.75" customHeight="1" hidden="1"/>
    <row r="548" ht="12.75" customHeight="1" hidden="1"/>
    <row r="549" ht="12.75" customHeight="1" hidden="1"/>
    <row r="550" ht="12.75" customHeight="1" hidden="1"/>
    <row r="551" ht="12.75" customHeight="1" hidden="1"/>
    <row r="552" ht="12.75" customHeight="1" hidden="1"/>
    <row r="553" ht="12.75" customHeight="1" hidden="1"/>
    <row r="554" ht="12.75" customHeight="1" hidden="1"/>
    <row r="555" ht="12.75" customHeight="1" hidden="1"/>
    <row r="556" ht="12.75" customHeight="1" hidden="1"/>
    <row r="557" ht="12.75" customHeight="1" hidden="1"/>
    <row r="558" ht="12.75" customHeight="1" hidden="1"/>
    <row r="559" ht="12.75" customHeight="1" hidden="1"/>
    <row r="560" ht="12.75" customHeight="1" hidden="1"/>
    <row r="561" ht="12.75" customHeight="1" hidden="1"/>
    <row r="562" ht="12.75" customHeight="1" hidden="1"/>
    <row r="563" ht="12.75" customHeight="1" hidden="1"/>
    <row r="564" ht="12.75" customHeight="1" hidden="1"/>
    <row r="565" ht="12.75" customHeight="1" hidden="1"/>
    <row r="566" ht="12.75" customHeight="1" hidden="1"/>
    <row r="567" ht="12.75" customHeight="1" hidden="1"/>
    <row r="568" ht="12.75" customHeight="1" hidden="1"/>
    <row r="569" ht="12.75" customHeight="1" hidden="1"/>
    <row r="570" ht="12.75" customHeight="1" hidden="1"/>
    <row r="571" ht="12.75" customHeight="1" hidden="1"/>
    <row r="572" ht="12.75" customHeight="1" hidden="1"/>
    <row r="573" ht="12.75" customHeight="1" hidden="1"/>
    <row r="574" ht="12.75" customHeight="1" hidden="1"/>
    <row r="575" ht="12.75" customHeight="1" hidden="1"/>
    <row r="576" ht="12.75" customHeight="1" hidden="1"/>
    <row r="577" ht="12.75" customHeight="1" hidden="1"/>
    <row r="578" ht="12.75" customHeight="1" hidden="1"/>
    <row r="579" ht="12.75" customHeight="1" hidden="1"/>
    <row r="580" ht="12.75" customHeight="1" hidden="1"/>
    <row r="581" ht="12.75" customHeight="1" hidden="1"/>
    <row r="582" ht="12.75" customHeight="1" hidden="1"/>
    <row r="583" ht="12.75" customHeight="1" hidden="1"/>
    <row r="584" ht="12.75" customHeight="1" hidden="1"/>
    <row r="585" ht="12.75" customHeight="1" hidden="1"/>
    <row r="586" ht="12.75" customHeight="1" hidden="1"/>
    <row r="587" ht="12.75" customHeight="1" hidden="1"/>
    <row r="588" ht="12.75" customHeight="1" hidden="1"/>
    <row r="589" ht="12.75" customHeight="1" hidden="1"/>
    <row r="590" ht="12.75" customHeight="1" hidden="1"/>
    <row r="591" ht="12.75" customHeight="1" hidden="1"/>
    <row r="592" ht="12.75" customHeight="1" hidden="1"/>
    <row r="593" ht="12.75" customHeight="1" hidden="1"/>
    <row r="594" ht="12.75" customHeight="1" hidden="1"/>
    <row r="595" ht="12.75" customHeight="1" hidden="1"/>
    <row r="596" ht="12.75" customHeight="1" hidden="1"/>
    <row r="597" ht="12.75" customHeight="1" hidden="1"/>
    <row r="598" ht="12.75" customHeight="1" hidden="1"/>
    <row r="599" ht="12.75" customHeight="1" hidden="1"/>
    <row r="600" ht="12.75" customHeight="1" hidden="1"/>
    <row r="601" ht="12.75" customHeight="1" hidden="1"/>
    <row r="602" ht="12.75" customHeight="1" hidden="1"/>
    <row r="603" ht="12.75" customHeight="1" hidden="1"/>
    <row r="604" ht="12.75" customHeight="1" hidden="1"/>
    <row r="605" ht="12.75" customHeight="1" hidden="1"/>
    <row r="606" ht="12.75" customHeight="1" hidden="1"/>
    <row r="607" ht="12.75" customHeight="1" hidden="1"/>
    <row r="608" ht="12.75" customHeight="1" hidden="1"/>
    <row r="609" ht="12.75" customHeight="1" hidden="1"/>
    <row r="610" ht="12.75" customHeight="1" hidden="1"/>
    <row r="611" ht="12.75" customHeight="1" hidden="1"/>
    <row r="612" ht="12.75" customHeight="1" hidden="1"/>
    <row r="613" ht="12.75" customHeight="1" hidden="1"/>
    <row r="614" ht="12.75" customHeight="1" hidden="1"/>
    <row r="615" ht="12.75" customHeight="1" hidden="1"/>
    <row r="616" ht="12.75" customHeight="1" hidden="1"/>
    <row r="617" ht="12.75" customHeight="1" hidden="1"/>
    <row r="618" ht="12.75" customHeight="1" hidden="1"/>
    <row r="619" ht="12.75" customHeight="1" hidden="1"/>
    <row r="620" ht="12.75" customHeight="1" hidden="1"/>
    <row r="621" ht="12.75" customHeight="1" hidden="1"/>
    <row r="622" ht="12.75" customHeight="1" hidden="1"/>
    <row r="623" ht="12.75" customHeight="1" hidden="1"/>
    <row r="624" ht="12.75" customHeight="1" hidden="1"/>
    <row r="625" ht="12.75" customHeight="1" hidden="1"/>
    <row r="626" ht="12.75" customHeight="1" hidden="1"/>
    <row r="627" ht="12.75" customHeight="1" hidden="1"/>
    <row r="628" ht="12.75" customHeight="1" hidden="1"/>
    <row r="629" ht="12.75" customHeight="1" hidden="1"/>
    <row r="630" ht="12.75" customHeight="1" hidden="1"/>
    <row r="631" ht="12.75" customHeight="1" hidden="1"/>
    <row r="632" ht="12.75" customHeight="1" hidden="1"/>
    <row r="633" ht="12.75" customHeight="1" hidden="1"/>
    <row r="634" ht="12.75" customHeight="1" hidden="1"/>
    <row r="635" ht="12.75" customHeight="1" hidden="1"/>
    <row r="636" ht="12.75" customHeight="1" hidden="1"/>
    <row r="637" ht="12.75" customHeight="1" hidden="1"/>
    <row r="638" ht="12.75" customHeight="1" hidden="1"/>
    <row r="639" ht="12.75" customHeight="1" hidden="1"/>
    <row r="640" ht="12.75" customHeight="1" hidden="1"/>
    <row r="641" ht="12.75" customHeight="1" hidden="1"/>
    <row r="642" ht="12.75" customHeight="1" hidden="1"/>
    <row r="643" ht="12.75" customHeight="1" hidden="1"/>
    <row r="644" ht="12.75" customHeight="1" hidden="1"/>
    <row r="645" ht="12.75" customHeight="1" hidden="1"/>
    <row r="646" ht="12.75" customHeight="1" hidden="1"/>
    <row r="647" ht="12.75" customHeight="1" hidden="1"/>
    <row r="648" ht="12.75" customHeight="1" hidden="1"/>
    <row r="649" ht="12.75" customHeight="1" hidden="1"/>
    <row r="650" ht="12.75" customHeight="1" hidden="1"/>
    <row r="651" ht="12.75" customHeight="1" hidden="1"/>
    <row r="652" ht="12.75" customHeight="1" hidden="1"/>
    <row r="653" ht="12.75" customHeight="1" hidden="1"/>
    <row r="654" ht="12.75" customHeight="1" hidden="1"/>
    <row r="655" ht="12.75" customHeight="1" hidden="1"/>
    <row r="656" ht="12.75" customHeight="1" hidden="1"/>
    <row r="657" ht="12.75" customHeight="1" hidden="1"/>
    <row r="658" ht="12.75" customHeight="1" hidden="1"/>
    <row r="659" ht="12.75" customHeight="1" hidden="1"/>
    <row r="660" ht="12.75" customHeight="1" hidden="1"/>
    <row r="661" ht="12.75" customHeight="1" hidden="1"/>
    <row r="662" ht="12.75" customHeight="1" hidden="1"/>
    <row r="663" ht="12.75" customHeight="1" hidden="1"/>
    <row r="664" ht="12.75" customHeight="1" hidden="1"/>
    <row r="665" ht="12.75" customHeight="1" hidden="1"/>
    <row r="666" ht="12.75" customHeight="1" hidden="1"/>
    <row r="667" ht="12.75" customHeight="1" hidden="1"/>
    <row r="668" ht="12.75" customHeight="1" hidden="1"/>
    <row r="669" ht="12.75" customHeight="1" hidden="1"/>
    <row r="670" ht="12.75" customHeight="1" hidden="1"/>
    <row r="671" ht="12.75" customHeight="1" hidden="1"/>
    <row r="672" ht="12.75" customHeight="1" hidden="1"/>
    <row r="673" ht="12.75" customHeight="1" hidden="1"/>
    <row r="674" ht="12.75" customHeight="1" hidden="1"/>
    <row r="675" ht="12.75" customHeight="1" hidden="1"/>
    <row r="676" ht="12.75" customHeight="1" hidden="1"/>
    <row r="677" ht="12.75" customHeight="1" hidden="1"/>
    <row r="678" ht="12.75" customHeight="1" hidden="1"/>
    <row r="679" ht="12.75" customHeight="1" hidden="1"/>
    <row r="680" ht="12.75" customHeight="1" hidden="1"/>
    <row r="681" ht="12.75" customHeight="1" hidden="1"/>
    <row r="682" ht="12.75" customHeight="1" hidden="1"/>
    <row r="683" ht="12.75" customHeight="1" hidden="1"/>
    <row r="684" ht="12.75" customHeight="1" hidden="1"/>
    <row r="685" ht="12.75" customHeight="1" hidden="1"/>
    <row r="686" ht="12.75" customHeight="1" hidden="1"/>
    <row r="687" ht="12.75" customHeight="1" hidden="1"/>
    <row r="688" ht="12.75" customHeight="1" hidden="1"/>
    <row r="689" ht="12.75" customHeight="1" hidden="1"/>
    <row r="690" ht="12.75" customHeight="1" hidden="1"/>
    <row r="691" ht="12.75" customHeight="1" hidden="1"/>
    <row r="692" ht="12.75" customHeight="1" hidden="1"/>
    <row r="693" ht="12.75" customHeight="1" hidden="1"/>
    <row r="694" ht="12.75" customHeight="1" hidden="1"/>
    <row r="695" ht="12.75" customHeight="1" hidden="1"/>
    <row r="696" ht="12.75" customHeight="1" hidden="1"/>
    <row r="697" ht="12.75" customHeight="1" hidden="1"/>
    <row r="698" ht="12.75" customHeight="1" hidden="1"/>
    <row r="699" ht="12.75" customHeight="1" hidden="1"/>
    <row r="700" ht="12.75" customHeight="1" hidden="1"/>
    <row r="701" ht="12.75" customHeight="1" hidden="1"/>
    <row r="702" ht="12.75" customHeight="1" hidden="1"/>
    <row r="703" ht="12.75" customHeight="1" hidden="1"/>
    <row r="704" ht="12.75" customHeight="1" hidden="1"/>
    <row r="705" ht="12.75" customHeight="1" hidden="1"/>
    <row r="706" ht="12.75" customHeight="1" hidden="1"/>
    <row r="707" ht="12.75" customHeight="1" hidden="1"/>
    <row r="708" ht="12.75" customHeight="1" hidden="1"/>
    <row r="709" ht="12.75" customHeight="1" hidden="1"/>
    <row r="710" ht="12.75" customHeight="1" hidden="1"/>
    <row r="711" ht="12.75" customHeight="1" hidden="1"/>
    <row r="712" ht="12.75" customHeight="1" hidden="1"/>
    <row r="713" ht="12.75" customHeight="1" hidden="1"/>
    <row r="714" ht="12.75" customHeight="1" hidden="1"/>
    <row r="715" ht="12.75" customHeight="1" hidden="1"/>
    <row r="716" ht="12.75" customHeight="1" hidden="1"/>
    <row r="717" ht="12.75" customHeight="1" hidden="1"/>
    <row r="718" ht="12.75" customHeight="1" hidden="1"/>
    <row r="719" ht="12.75" customHeight="1" hidden="1"/>
    <row r="720" ht="12.75" customHeight="1" hidden="1"/>
    <row r="721" ht="12.75" customHeight="1" hidden="1"/>
    <row r="722" ht="12.75" customHeight="1" hidden="1"/>
    <row r="723" ht="12.75" customHeight="1" hidden="1"/>
    <row r="724" ht="12.75" customHeight="1" hidden="1"/>
    <row r="725" ht="12.75" customHeight="1" hidden="1"/>
    <row r="726" ht="12.75" customHeight="1" hidden="1"/>
    <row r="727" ht="12.75" customHeight="1" hidden="1"/>
    <row r="728" ht="12.75" customHeight="1" hidden="1"/>
    <row r="729" ht="12.75" customHeight="1" hidden="1"/>
    <row r="730" ht="12.75" customHeight="1" hidden="1"/>
    <row r="731" ht="12.75" customHeight="1" hidden="1"/>
    <row r="732" ht="12.75" customHeight="1" hidden="1"/>
    <row r="733" ht="12.75" customHeight="1" hidden="1"/>
    <row r="734" ht="12.75" customHeight="1" hidden="1"/>
    <row r="735" ht="12.75" customHeight="1" hidden="1"/>
    <row r="736" ht="12.75" customHeight="1" hidden="1"/>
    <row r="737" ht="12.75" customHeight="1" hidden="1"/>
    <row r="738" ht="12.75" customHeight="1" hidden="1"/>
    <row r="739" ht="12.75" customHeight="1" hidden="1"/>
    <row r="740" ht="12.75" customHeight="1" hidden="1"/>
    <row r="741" ht="12.75" customHeight="1" hidden="1"/>
    <row r="742" ht="12.75" customHeight="1" hidden="1"/>
    <row r="743" ht="12.75" customHeight="1" hidden="1"/>
    <row r="744" ht="12.75" customHeight="1" hidden="1"/>
    <row r="745" ht="12.75" customHeight="1" hidden="1"/>
    <row r="746" ht="12.75" customHeight="1" hidden="1"/>
    <row r="747" ht="12.75" customHeight="1" hidden="1"/>
    <row r="748" ht="12.75" customHeight="1" hidden="1"/>
    <row r="749" ht="12.75" customHeight="1" hidden="1"/>
    <row r="750" ht="12.75" customHeight="1" hidden="1"/>
    <row r="751" ht="12.75" customHeight="1" hidden="1"/>
    <row r="752" ht="12.75" customHeight="1" hidden="1"/>
    <row r="753" ht="12.75" customHeight="1" hidden="1"/>
    <row r="754" ht="12.75" customHeight="1" hidden="1"/>
    <row r="755" ht="12.75" customHeight="1" hidden="1"/>
    <row r="756" ht="12.75" customHeight="1" hidden="1"/>
    <row r="757" ht="12.75" customHeight="1" hidden="1"/>
    <row r="758" ht="12.75" customHeight="1" hidden="1"/>
    <row r="759" ht="12.75" customHeight="1" hidden="1"/>
    <row r="760" ht="12.75" customHeight="1" hidden="1"/>
    <row r="761" ht="12.75" customHeight="1" hidden="1"/>
    <row r="762" ht="12.75" customHeight="1" hidden="1"/>
    <row r="763" ht="12.75" customHeight="1" hidden="1"/>
    <row r="764" ht="12.75" customHeight="1" hidden="1"/>
    <row r="765" ht="12.75" customHeight="1" hidden="1"/>
    <row r="766" ht="12.75" customHeight="1" hidden="1"/>
    <row r="767" ht="12.75" customHeight="1" hidden="1"/>
    <row r="768" ht="12.75" customHeight="1" hidden="1"/>
    <row r="769" ht="12.75" customHeight="1" hidden="1"/>
    <row r="770" ht="12.75" customHeight="1" hidden="1"/>
    <row r="771" ht="12.75" customHeight="1" hidden="1"/>
    <row r="772" ht="12.75" customHeight="1" hidden="1"/>
    <row r="773" ht="12.75" customHeight="1" hidden="1"/>
    <row r="774" ht="12.75" customHeight="1" hidden="1"/>
    <row r="775" ht="12.75" customHeight="1" hidden="1"/>
    <row r="776" ht="12.75" customHeight="1" hidden="1"/>
    <row r="777" ht="12.75" customHeight="1" hidden="1"/>
    <row r="778" ht="12.75" customHeight="1" hidden="1"/>
    <row r="779" ht="12.75" customHeight="1" hidden="1"/>
    <row r="780" ht="12.75" customHeight="1" hidden="1"/>
    <row r="781" ht="12.75" customHeight="1" hidden="1"/>
    <row r="782" ht="12.75" customHeight="1" hidden="1"/>
    <row r="783" ht="12.75" customHeight="1" hidden="1"/>
    <row r="784" ht="12.75" customHeight="1" hidden="1"/>
    <row r="785" ht="12.75" customHeight="1" hidden="1"/>
    <row r="786" ht="12.75" customHeight="1" hidden="1"/>
    <row r="787" ht="12.75" customHeight="1" hidden="1"/>
    <row r="788" ht="12.75" customHeight="1" hidden="1"/>
    <row r="789" ht="12.75" customHeight="1" hidden="1"/>
    <row r="790" ht="12.75" customHeight="1" hidden="1"/>
    <row r="791" ht="12.75" customHeight="1" hidden="1"/>
    <row r="792" ht="12.75" customHeight="1" hidden="1"/>
    <row r="793" ht="12.75" customHeight="1" hidden="1"/>
    <row r="794" ht="12.75" customHeight="1" hidden="1"/>
    <row r="795" ht="12.75" customHeight="1" hidden="1"/>
    <row r="796" ht="12.75" customHeight="1" hidden="1"/>
    <row r="797" ht="12.75" customHeight="1" hidden="1"/>
    <row r="798" ht="12.75" customHeight="1" hidden="1"/>
    <row r="799" ht="12.75" customHeight="1" hidden="1"/>
    <row r="800" ht="12.75" customHeight="1" hidden="1"/>
    <row r="801" ht="12.75" customHeight="1" hidden="1"/>
    <row r="802" ht="12.75" customHeight="1" hidden="1"/>
    <row r="803" ht="12.75" customHeight="1" hidden="1"/>
    <row r="804" ht="12.75" customHeight="1" hidden="1"/>
    <row r="805" ht="12.75" customHeight="1" hidden="1"/>
    <row r="806" ht="12.75" customHeight="1" hidden="1"/>
    <row r="807" ht="12.75" customHeight="1" hidden="1"/>
    <row r="808" ht="12.75" customHeight="1" hidden="1"/>
    <row r="809" ht="12.75" customHeight="1" hidden="1"/>
    <row r="810" ht="12.75" customHeight="1" hidden="1"/>
    <row r="811" ht="12.75" customHeight="1" hidden="1"/>
    <row r="812" ht="12.75" customHeight="1" hidden="1"/>
    <row r="813" ht="12.75" customHeight="1" hidden="1"/>
    <row r="814" ht="12.75" customHeight="1" hidden="1"/>
    <row r="815" ht="12.75" customHeight="1" hidden="1"/>
    <row r="816" ht="12.75" customHeight="1" hidden="1"/>
    <row r="817" ht="12.75" customHeight="1" hidden="1"/>
    <row r="818" ht="12.75" customHeight="1" hidden="1"/>
    <row r="819" ht="12.75" customHeight="1" hidden="1"/>
    <row r="820" ht="12.75" customHeight="1" hidden="1"/>
    <row r="821" ht="12.75" customHeight="1" hidden="1"/>
    <row r="822" ht="12.75" customHeight="1" hidden="1"/>
    <row r="823" ht="12.75" customHeight="1" hidden="1"/>
    <row r="824" ht="12.75" customHeight="1" hidden="1"/>
    <row r="825" ht="12.75" customHeight="1" hidden="1"/>
    <row r="826" ht="12.75" customHeight="1" hidden="1"/>
    <row r="827" ht="12.75" customHeight="1" hidden="1"/>
    <row r="828" ht="12.75" customHeight="1" hidden="1"/>
    <row r="829" ht="12.75" customHeight="1" hidden="1"/>
    <row r="830" ht="12.75" customHeight="1" hidden="1"/>
    <row r="831" ht="12.75" customHeight="1" hidden="1"/>
    <row r="832" ht="12.75" customHeight="1" hidden="1"/>
    <row r="833" ht="12.75" customHeight="1" hidden="1"/>
    <row r="834" ht="12.75" customHeight="1" hidden="1"/>
    <row r="835" ht="12.75" customHeight="1" hidden="1"/>
    <row r="836" ht="12.75" customHeight="1" hidden="1"/>
    <row r="837" ht="12.75" customHeight="1" hidden="1"/>
    <row r="838" ht="12.75" customHeight="1" hidden="1"/>
    <row r="839" ht="12.75" customHeight="1" hidden="1"/>
    <row r="840" ht="12.75" customHeight="1" hidden="1"/>
    <row r="841" ht="12.75" customHeight="1" hidden="1"/>
    <row r="842" ht="12.75" customHeight="1" hidden="1"/>
    <row r="843" ht="12.75" customHeight="1" hidden="1"/>
    <row r="844" ht="12.75" customHeight="1" hidden="1"/>
    <row r="845" ht="12.75" customHeight="1" hidden="1"/>
    <row r="846" ht="12.75" customHeight="1" hidden="1"/>
    <row r="847" ht="12.75" customHeight="1" hidden="1"/>
    <row r="848" ht="12.75" customHeight="1" hidden="1"/>
    <row r="849" ht="12.75" customHeight="1" hidden="1"/>
    <row r="850" ht="12.75" customHeight="1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</sheetData>
  <mergeCells count="9">
    <mergeCell ref="C297:E297"/>
    <mergeCell ref="C298:E298"/>
    <mergeCell ref="A211:D211"/>
    <mergeCell ref="C265:I265"/>
    <mergeCell ref="C296:E296"/>
    <mergeCell ref="F1:I1"/>
    <mergeCell ref="F2:I2"/>
    <mergeCell ref="F3:I3"/>
    <mergeCell ref="A4:I4"/>
  </mergeCells>
  <printOptions/>
  <pageMargins left="0.7874015748031497" right="0.7874015748031497" top="0.3937007874015748" bottom="0.7874015748031497" header="0.5118110236220472" footer="0.5118110236220472"/>
  <pageSetup horizontalDpi="600" verticalDpi="600" orientation="portrait" paperSize="9" scale="90" r:id="rId2"/>
  <headerFooter alignWithMargins="0">
    <oddFooter>&amp;CStrona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a.baganc</cp:lastModifiedBy>
  <cp:lastPrinted>2012-03-28T11:50:58Z</cp:lastPrinted>
  <dcterms:created xsi:type="dcterms:W3CDTF">1997-02-26T13:46:56Z</dcterms:created>
  <dcterms:modified xsi:type="dcterms:W3CDTF">2012-03-29T12:33:11Z</dcterms:modified>
  <cp:category/>
  <cp:version/>
  <cp:contentType/>
  <cp:contentStatus/>
</cp:coreProperties>
</file>