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activeTab="0"/>
  </bookViews>
  <sheets>
    <sheet name="wydatki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<sst xmlns="http://schemas.openxmlformats.org/spreadsheetml/2006/main" count="3347" uniqueCount="730">
  <si>
    <t>Rozdział</t>
  </si>
  <si>
    <t>Paragraf</t>
  </si>
  <si>
    <t>010</t>
  </si>
  <si>
    <t>020</t>
  </si>
  <si>
    <t>600</t>
  </si>
  <si>
    <t>700</t>
  </si>
  <si>
    <t>710</t>
  </si>
  <si>
    <t>750</t>
  </si>
  <si>
    <t>754</t>
  </si>
  <si>
    <t>757</t>
  </si>
  <si>
    <t>758</t>
  </si>
  <si>
    <t>801</t>
  </si>
  <si>
    <t>851</t>
  </si>
  <si>
    <t>852</t>
  </si>
  <si>
    <t>853</t>
  </si>
  <si>
    <t>854</t>
  </si>
  <si>
    <t>900</t>
  </si>
  <si>
    <t>921</t>
  </si>
  <si>
    <t>926</t>
  </si>
  <si>
    <t>1.</t>
  </si>
  <si>
    <t>2.</t>
  </si>
  <si>
    <t>3.</t>
  </si>
  <si>
    <t>4.</t>
  </si>
  <si>
    <t>5.</t>
  </si>
  <si>
    <t>6.</t>
  </si>
  <si>
    <t>7.</t>
  </si>
  <si>
    <t>pozostałe dotacje</t>
  </si>
  <si>
    <t xml:space="preserve">dotacje dla stowarzyszeń i fundacji </t>
  </si>
  <si>
    <t xml:space="preserve">dotacje udzielone dla jednostek samorządu terytorialnego </t>
  </si>
  <si>
    <t>4210</t>
  </si>
  <si>
    <t>Zakup materiałów i wyposażenia</t>
  </si>
  <si>
    <t>4220</t>
  </si>
  <si>
    <t>Zakup środków żywności</t>
  </si>
  <si>
    <t>4230</t>
  </si>
  <si>
    <t>Zakup leków, wyrobów medycznych i produktów biobójczych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</si>
  <si>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</si>
  <si>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</si>
  <si>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</si>
  <si>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</si>
  <si>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</si>
  <si>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</si>
  <si>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</si>
  <si>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</si>
  <si>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</si>
  <si>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</si>
  <si>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</si>
  <si>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</si>
  <si>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</si>
  <si>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</si>
  <si>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</si>
  <si>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</si>
  <si>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4410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</si>
  <si>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</si>
  <si>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</si>
  <si>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</si>
  <si>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</si>
  <si>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</si>
  <si>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</si>
  <si>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</si>
  <si>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</si>
  <si>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</si>
  <si>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</si>
  <si>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4160</t>
  </si>
  <si>
    <t>Pokrycie ujemnego wyniku finansowego i przejętych zobowiązań po likwidowanych i przekształcanych jednostkach zaliczanych do sektora finansów publicznych</t>
  </si>
  <si>
    <t>4130</t>
  </si>
  <si>
    <t>Składki na ubezpieczenie zdrowotne</t>
  </si>
  <si>
    <t>Zakup usług obejmujących wykonanie ekspertyz, analiz i opinii</t>
  </si>
  <si>
    <t>4780</t>
  </si>
  <si>
    <t>Składki na Fundusz Emerytur Pomostowych</t>
  </si>
  <si>
    <t>4400</t>
  </si>
  <si>
    <t>Opłaty za administrowanie i czynsze za budynki, lokale i pomieszczenia garażowe</t>
  </si>
  <si>
    <t>4140</t>
  </si>
  <si>
    <t>Wpłaty na Państwowy Fundusz Rehabilitacji Osób Niepełnosprawnych</t>
  </si>
  <si>
    <t>Tabela nr 2</t>
  </si>
  <si>
    <t>Dział</t>
  </si>
  <si>
    <t>Treść</t>
  </si>
  <si>
    <t>Wykonanie wydatków</t>
  </si>
  <si>
    <t>% wykonania (7/6)</t>
  </si>
  <si>
    <t>8.</t>
  </si>
  <si>
    <t>9.</t>
  </si>
  <si>
    <t>Rolnictwo i łowiectwo</t>
  </si>
  <si>
    <t>01005</t>
  </si>
  <si>
    <t>Prace geodezyjno-urządzeniowe na potrzeby rolnictwa</t>
  </si>
  <si>
    <t>4307</t>
  </si>
  <si>
    <t>4309</t>
  </si>
  <si>
    <t>4610</t>
  </si>
  <si>
    <t>Koszty postępowania sądowego i prokuratorskiego</t>
  </si>
  <si>
    <t>01042</t>
  </si>
  <si>
    <t>Wyłączenie z produkcji gruntów rolnych</t>
  </si>
  <si>
    <t>6060</t>
  </si>
  <si>
    <t>Wydatki na zakupy inwestycyjne jednostek budżetowych</t>
  </si>
  <si>
    <t>Leśnictwo</t>
  </si>
  <si>
    <t>02001</t>
  </si>
  <si>
    <t>Gospodarka leśna</t>
  </si>
  <si>
    <t>3030</t>
  </si>
  <si>
    <t xml:space="preserve">Różne wydatki na rzecz osób fizycznych </t>
  </si>
  <si>
    <t>02002</t>
  </si>
  <si>
    <t>Nadzór nad gospodarką leśną</t>
  </si>
  <si>
    <t>Transport i łączność</t>
  </si>
  <si>
    <t>60013</t>
  </si>
  <si>
    <t>Drogi publiczne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</si>
  <si>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</si>
  <si>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</si>
  <si>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</si>
  <si>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</si>
  <si>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</si>
  <si>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</si>
  <si>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60014</t>
  </si>
  <si>
    <t>Drogi publiczne powiatowe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</si>
  <si>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</si>
  <si>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</si>
  <si>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</si>
  <si>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</si>
  <si>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</si>
  <si>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</si>
  <si>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Podróże służbowe krajowe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</si>
  <si>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</si>
  <si>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</si>
  <si>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</si>
  <si>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</si>
  <si>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</si>
  <si>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</si>
  <si>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6050</t>
  </si>
  <si>
    <t>Wydatki inwestycyjne jednostek budżetowych</t>
  </si>
  <si>
    <t xml:space="preserve">Pozostała działalność 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</si>
  <si>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</si>
  <si>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</si>
  <si>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</si>
  <si>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</si>
  <si>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</si>
  <si>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</si>
  <si>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</si>
  <si>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</si>
  <si>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</si>
  <si>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</si>
  <si>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</si>
  <si>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</si>
  <si>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4020</t>
  </si>
  <si>
    <t>Wynagrodzenia osobowe członków korpusu służby cywilnej</t>
  </si>
  <si>
    <t>4550</t>
  </si>
  <si>
    <t>Szkolenia członków korpusu służby cywilnej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</si>
  <si>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</si>
  <si>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</si>
  <si>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</si>
  <si>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</si>
  <si>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</si>
  <si>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</si>
  <si>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</si>
  <si>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6057</t>
  </si>
  <si>
    <t>6059</t>
  </si>
  <si>
    <t>75045</t>
  </si>
  <si>
    <t>Kwalifikacja wojskowa</t>
  </si>
  <si>
    <t>75075</t>
  </si>
  <si>
    <t>Promocja jednostek samorządu terytorialnego</t>
  </si>
  <si>
    <t>4177</t>
  </si>
  <si>
    <t>4179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</si>
  <si>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</si>
  <si>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</si>
  <si>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</si>
  <si>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</si>
  <si>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</si>
  <si>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</si>
  <si>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oraz funkcjonariuszy</t>
  </si>
  <si>
    <t>4060</t>
  </si>
  <si>
    <t xml:space="preserve">Pozostałe należności żołnierzy zawodowych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</si>
  <si>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</si>
  <si>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</si>
  <si>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</si>
  <si>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</si>
  <si>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</si>
  <si>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</si>
  <si>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4510</t>
  </si>
  <si>
    <t>Opłaty na rzecz budżetu państwa</t>
  </si>
  <si>
    <t>75414</t>
  </si>
  <si>
    <t>Obrona cywilna</t>
  </si>
  <si>
    <t>Obsługa długu publicznego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</si>
  <si>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</si>
  <si>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</si>
  <si>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</si>
  <si>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</si>
  <si>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</si>
  <si>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</si>
  <si>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</si>
  <si>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</si>
  <si>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</si>
  <si>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</si>
  <si>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Różne rozliczenia</t>
  </si>
  <si>
    <t>75818</t>
  </si>
  <si>
    <t>Rezerwy ogólne i celowe</t>
  </si>
  <si>
    <t>4810</t>
  </si>
  <si>
    <t>Rezerwy</t>
  </si>
  <si>
    <t>Oświata i wychowanie</t>
  </si>
  <si>
    <t>80102</t>
  </si>
  <si>
    <t>Szkoły podstawowe specjalne</t>
  </si>
  <si>
    <t>4217</t>
  </si>
  <si>
    <t>4219</t>
  </si>
  <si>
    <t>80110</t>
  </si>
  <si>
    <t>Gimnazja</t>
  </si>
  <si>
    <t>80111</t>
  </si>
  <si>
    <t>Gimnazja specjalne</t>
  </si>
  <si>
    <t>80114</t>
  </si>
  <si>
    <t>Zespoły obsługi ekonomiczno-administracyjnej szkół</t>
  </si>
  <si>
    <t>80120</t>
  </si>
  <si>
    <t>Licea ogólnokształcące</t>
  </si>
  <si>
    <t>2540</t>
  </si>
  <si>
    <t>Dotacja podmiotowa z budżetu dla niepublicznej jednostki systemu oświaty</t>
  </si>
  <si>
    <t>4211</t>
  </si>
  <si>
    <t>4241</t>
  </si>
  <si>
    <t>4301</t>
  </si>
  <si>
    <t>4431</t>
  </si>
  <si>
    <t>80121</t>
  </si>
  <si>
    <t>Licea ogólnokształcące specjalne</t>
  </si>
  <si>
    <t>80123</t>
  </si>
  <si>
    <t>Licea profilowane</t>
  </si>
  <si>
    <t>80130</t>
  </si>
  <si>
    <t>Szkoły zawodowe</t>
  </si>
  <si>
    <t>2320</t>
  </si>
  <si>
    <t>Dotacje celowe przekazane dla powiatu na zadania bieżące realizowane na podstawie porozumień (umów) między jednostkami samorządu terytorialnego</t>
  </si>
  <si>
    <t>4117</t>
  </si>
  <si>
    <t>4127</t>
  </si>
  <si>
    <t>80134</t>
  </si>
  <si>
    <t>Szkoły zawodowe specjalne</t>
  </si>
  <si>
    <t>80142</t>
  </si>
  <si>
    <t>Ośrodki szkolenia, dokształcania i doskonalenia kadr</t>
  </si>
  <si>
    <t>Inne formy kształcenia osobno niewymienione</t>
  </si>
  <si>
    <t>80146</t>
  </si>
  <si>
    <t>Dokształcanie i doskonalenie nauczycieli</t>
  </si>
  <si>
    <t>80147</t>
  </si>
  <si>
    <t>Biblioteki pedagogiczne</t>
  </si>
  <si>
    <t>80195</t>
  </si>
  <si>
    <t>Pozostała działalność</t>
  </si>
  <si>
    <t>3240</t>
  </si>
  <si>
    <t>Stypendia dla uczniów</t>
  </si>
  <si>
    <t>Ochrona zdrowia</t>
  </si>
  <si>
    <t>85111</t>
  </si>
  <si>
    <t>Szpitale ogólne</t>
  </si>
  <si>
    <t>85156</t>
  </si>
  <si>
    <t>Składki na ubezpieczenie zdrowotne oraz świadczenia dla osób nie objętych obowiązkiem ubezpieczenia zdrowotnego</t>
  </si>
  <si>
    <t>Pomoc społeczna</t>
  </si>
  <si>
    <t>85201</t>
  </si>
  <si>
    <t>Placówki opiekuńczo-wychowawcze</t>
  </si>
  <si>
    <t>2830</t>
  </si>
  <si>
    <t>Dotacja celowa z budżetu na finansowanie lub dofinansowanie zadań zleconych do realizacji pozostałym jednostkom nie zaliczanym do sektora finansów publicznych</t>
  </si>
  <si>
    <t>3110</t>
  </si>
  <si>
    <t>Świadczenia społeczne</t>
  </si>
  <si>
    <t>85203</t>
  </si>
  <si>
    <t>Ośrodki wsparcia</t>
  </si>
  <si>
    <t>2820</t>
  </si>
  <si>
    <t>Dotacja celowa z budżetu na finansowanie lub dofinansowanie zadań zleconych do realizacji stowarzyszeniom</t>
  </si>
  <si>
    <t>85204</t>
  </si>
  <si>
    <t>Rodziny zastępcze</t>
  </si>
  <si>
    <t>Zadania w zakresie przeciwdziałania przemocy w rodzinie</t>
  </si>
  <si>
    <t>85218</t>
  </si>
  <si>
    <t>Powiatowe centra pomocy rodzinie</t>
  </si>
  <si>
    <t>4017</t>
  </si>
  <si>
    <t>4019</t>
  </si>
  <si>
    <t>4047</t>
  </si>
  <si>
    <t>4119</t>
  </si>
  <si>
    <t>4129</t>
  </si>
  <si>
    <t>4417</t>
  </si>
  <si>
    <t>4419</t>
  </si>
  <si>
    <t>4580</t>
  </si>
  <si>
    <t>Pozostałe odsetki</t>
  </si>
  <si>
    <t>Pozostałe zadania w zakresie polityki społecznej</t>
  </si>
  <si>
    <t>85321</t>
  </si>
  <si>
    <t>Zespoły do spraw orzekania o niepełnosprawności</t>
  </si>
  <si>
    <t>85333</t>
  </si>
  <si>
    <t>Powiatowe urzędy pracy</t>
  </si>
  <si>
    <t>Edukacyjna opieka wychowawcza</t>
  </si>
  <si>
    <t>85406</t>
  </si>
  <si>
    <t>Poradnie psychologiczno-pedagogiczne, w tym poradnie specjalistyczne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</si>
  <si>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</si>
  <si>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</si>
  <si>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</si>
  <si>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</si>
  <si>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</si>
  <si>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</si>
  <si>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85446</t>
  </si>
  <si>
    <t>Gospodarka komunalna i ochrona środowiska</t>
  </si>
  <si>
    <t>90095</t>
  </si>
  <si>
    <t>Kultura i ochrona dziedzictwa narodowego</t>
  </si>
  <si>
    <t>Biblioteki</t>
  </si>
  <si>
    <t>2310</t>
  </si>
  <si>
    <t>Dotacje celowe przekazane gminie na zadania bieżące realizowane na podstawie porozumień (umów) między jednostkami samorządu terytorialnego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</si>
  <si>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</si>
  <si>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</si>
  <si>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</si>
  <si>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Kultura fizyczna i sport</t>
  </si>
  <si>
    <t>92601</t>
  </si>
  <si>
    <t>Obiekty sportowe</t>
  </si>
  <si>
    <t>Zadania w zakresie kultury fizycznej</t>
  </si>
  <si>
    <t>Razem:</t>
  </si>
  <si>
    <t xml:space="preserve">razem </t>
  </si>
  <si>
    <t xml:space="preserve">razem dotacje </t>
  </si>
  <si>
    <t>2710</t>
  </si>
  <si>
    <t>Dotacja celowa na pomoc finansową udzielaną między jednostkami samorządu terytorialnego na dofinansowanie własnych zadań bieżących</t>
  </si>
  <si>
    <t>3 000,00</t>
  </si>
  <si>
    <t>24 000,00</t>
  </si>
  <si>
    <t>130 000,00</t>
  </si>
  <si>
    <t>2 000,00</t>
  </si>
  <si>
    <t>71 200,00</t>
  </si>
  <si>
    <t>3 800,00</t>
  </si>
  <si>
    <t>13 500,00</t>
  </si>
  <si>
    <t>1 800,00</t>
  </si>
  <si>
    <t>40 000,00</t>
  </si>
  <si>
    <t>700 000,00</t>
  </si>
  <si>
    <t>970 619,00</t>
  </si>
  <si>
    <t>11 000,00</t>
  </si>
  <si>
    <t>452 498,00</t>
  </si>
  <si>
    <t>34 000,00</t>
  </si>
  <si>
    <t>86 578,00</t>
  </si>
  <si>
    <t>11 824,00</t>
  </si>
  <si>
    <t>15 000,00</t>
  </si>
  <si>
    <t>92 700,00</t>
  </si>
  <si>
    <t>43 824,00</t>
  </si>
  <si>
    <t>508 600,00</t>
  </si>
  <si>
    <t>700,00</t>
  </si>
  <si>
    <t>3 100,00</t>
  </si>
  <si>
    <t>18 000,00</t>
  </si>
  <si>
    <t>4 000,00</t>
  </si>
  <si>
    <t>41 000,00</t>
  </si>
  <si>
    <t>15 680,00</t>
  </si>
  <si>
    <t>9 000,00</t>
  </si>
  <si>
    <t>1 500,00</t>
  </si>
  <si>
    <t>6 200,00</t>
  </si>
  <si>
    <t>3 140 000,00</t>
  </si>
  <si>
    <t>69 248,00</t>
  </si>
  <si>
    <t>2 500,00</t>
  </si>
  <si>
    <t>123 000,00</t>
  </si>
  <si>
    <t>63 000,00</t>
  </si>
  <si>
    <t>133 742,00</t>
  </si>
  <si>
    <t>15 200,00</t>
  </si>
  <si>
    <t>36 000,00</t>
  </si>
  <si>
    <t>3 450,00</t>
  </si>
  <si>
    <t>1 000,00</t>
  </si>
  <si>
    <t>14 000,00</t>
  </si>
  <si>
    <t>600,00</t>
  </si>
  <si>
    <t>500,00</t>
  </si>
  <si>
    <t>7 500,00</t>
  </si>
  <si>
    <t>200,00</t>
  </si>
  <si>
    <t>1 300,00</t>
  </si>
  <si>
    <t>8 280,00</t>
  </si>
  <si>
    <t>1 224,00</t>
  </si>
  <si>
    <t>5 700,00</t>
  </si>
  <si>
    <t>80 952,00</t>
  </si>
  <si>
    <t>6 400,00</t>
  </si>
  <si>
    <t>12 550,00</t>
  </si>
  <si>
    <t>3 483,00</t>
  </si>
  <si>
    <t>246 000,00</t>
  </si>
  <si>
    <t>20 000,00</t>
  </si>
  <si>
    <t>74 000,00</t>
  </si>
  <si>
    <t>1 912 128,00</t>
  </si>
  <si>
    <t>1 180 930,00</t>
  </si>
  <si>
    <t>2 655 099,00</t>
  </si>
  <si>
    <t>196 800,00</t>
  </si>
  <si>
    <t>464 200,00</t>
  </si>
  <si>
    <t>68 100,00</t>
  </si>
  <si>
    <t>30 000,00</t>
  </si>
  <si>
    <t>5 000,00</t>
  </si>
  <si>
    <t>160 000,00</t>
  </si>
  <si>
    <t>210 000,00</t>
  </si>
  <si>
    <t>10 000,00</t>
  </si>
  <si>
    <t>7 000,00</t>
  </si>
  <si>
    <t>670 000,00</t>
  </si>
  <si>
    <t>23 000,00</t>
  </si>
  <si>
    <t>173 985,00</t>
  </si>
  <si>
    <t>21 506,00</t>
  </si>
  <si>
    <t>1 828,00</t>
  </si>
  <si>
    <t>2 142 486,00</t>
  </si>
  <si>
    <t>168 309,00</t>
  </si>
  <si>
    <t>178 469,00</t>
  </si>
  <si>
    <t>34 895,00</t>
  </si>
  <si>
    <t>3 335,00</t>
  </si>
  <si>
    <t>761,00</t>
  </si>
  <si>
    <t>103 461,00</t>
  </si>
  <si>
    <t>64 578,70</t>
  </si>
  <si>
    <t>77 000,00</t>
  </si>
  <si>
    <t>16 000,00</t>
  </si>
  <si>
    <t>1 501,00</t>
  </si>
  <si>
    <t>5 428,00</t>
  </si>
  <si>
    <t>5 929,00</t>
  </si>
  <si>
    <t>1 094,00</t>
  </si>
  <si>
    <t>10 255,00</t>
  </si>
  <si>
    <t>351,30</t>
  </si>
  <si>
    <t>211,00</t>
  </si>
  <si>
    <t>1 600 000,00</t>
  </si>
  <si>
    <t>25 000,00</t>
  </si>
  <si>
    <t>1 575 000,00</t>
  </si>
  <si>
    <t>246 600,00</t>
  </si>
  <si>
    <t>1 325 098,00</t>
  </si>
  <si>
    <t>19 573,00</t>
  </si>
  <si>
    <t>939 706,00</t>
  </si>
  <si>
    <t>67 840,00</t>
  </si>
  <si>
    <t>163 507,00</t>
  </si>
  <si>
    <t>6 120,00</t>
  </si>
  <si>
    <t>1 080,00</t>
  </si>
  <si>
    <t>23 269,00</t>
  </si>
  <si>
    <t>10 500,00</t>
  </si>
  <si>
    <t>6 000,00</t>
  </si>
  <si>
    <t>6 650,00</t>
  </si>
  <si>
    <t>3 400,00</t>
  </si>
  <si>
    <t>826,00</t>
  </si>
  <si>
    <t>860,00</t>
  </si>
  <si>
    <t>1 350,00</t>
  </si>
  <si>
    <t>2 205,00</t>
  </si>
  <si>
    <t>58 132,00</t>
  </si>
  <si>
    <t>4 380,00</t>
  </si>
  <si>
    <t>1 298 965,00</t>
  </si>
  <si>
    <t>1 650,00</t>
  </si>
  <si>
    <t>901 716,00</t>
  </si>
  <si>
    <t>66 420,00</t>
  </si>
  <si>
    <t>159 343,00</t>
  </si>
  <si>
    <t>21 900,00</t>
  </si>
  <si>
    <t>8 000,00</t>
  </si>
  <si>
    <t>47 000,00</t>
  </si>
  <si>
    <t>3 850,00</t>
  </si>
  <si>
    <t>1 200,00</t>
  </si>
  <si>
    <t>71 685,00</t>
  </si>
  <si>
    <t>701,00</t>
  </si>
  <si>
    <t>2 649 717,00</t>
  </si>
  <si>
    <t>71 962,00</t>
  </si>
  <si>
    <t>1 853 370,00</t>
  </si>
  <si>
    <t>140 630,00</t>
  </si>
  <si>
    <t>314 295,00</t>
  </si>
  <si>
    <t>43 800,00</t>
  </si>
  <si>
    <t>10 300,00</t>
  </si>
  <si>
    <t>16 800,00</t>
  </si>
  <si>
    <t>25 342,00</t>
  </si>
  <si>
    <t>5 400,00</t>
  </si>
  <si>
    <t>22 690,00</t>
  </si>
  <si>
    <t>2 150,00</t>
  </si>
  <si>
    <t>3 120,00</t>
  </si>
  <si>
    <t>1 920,00</t>
  </si>
  <si>
    <t>3 480,00</t>
  </si>
  <si>
    <t>108 972,00</t>
  </si>
  <si>
    <t>9 586,00</t>
  </si>
  <si>
    <t>271 700,00</t>
  </si>
  <si>
    <t>203 000,00</t>
  </si>
  <si>
    <t>15 700,00</t>
  </si>
  <si>
    <t>37 500,00</t>
  </si>
  <si>
    <t>2 100,00</t>
  </si>
  <si>
    <t>7 400,00</t>
  </si>
  <si>
    <t>3 338 638,00</t>
  </si>
  <si>
    <t>302 310,00</t>
  </si>
  <si>
    <t>2 080 998,00</t>
  </si>
  <si>
    <t>172 088,00</t>
  </si>
  <si>
    <t>355 011,00</t>
  </si>
  <si>
    <t>50 751,00</t>
  </si>
  <si>
    <t>27 000,00</t>
  </si>
  <si>
    <t>8 300,00</t>
  </si>
  <si>
    <t>88 200,00</t>
  </si>
  <si>
    <t>4 527,00</t>
  </si>
  <si>
    <t>6 140,00</t>
  </si>
  <si>
    <t>24 330,00</t>
  </si>
  <si>
    <t>3 430,00</t>
  </si>
  <si>
    <t>3 045,00</t>
  </si>
  <si>
    <t>4 826,00</t>
  </si>
  <si>
    <t>176 032,00</t>
  </si>
  <si>
    <t>218 130,00</t>
  </si>
  <si>
    <t>14 971,00</t>
  </si>
  <si>
    <t>143 615,00</t>
  </si>
  <si>
    <t>11 055,00</t>
  </si>
  <si>
    <t>27 305,00</t>
  </si>
  <si>
    <t>3 900,00</t>
  </si>
  <si>
    <t>2 200,00</t>
  </si>
  <si>
    <t>1 050,00</t>
  </si>
  <si>
    <t>400,00</t>
  </si>
  <si>
    <t>300,00</t>
  </si>
  <si>
    <t>8 334,00</t>
  </si>
  <si>
    <t>398 780,00</t>
  </si>
  <si>
    <t>233 902,00</t>
  </si>
  <si>
    <t>20 340,00</t>
  </si>
  <si>
    <t>39 230,00</t>
  </si>
  <si>
    <t>5 200,00</t>
  </si>
  <si>
    <t>5 950,00</t>
  </si>
  <si>
    <t>60 000,00</t>
  </si>
  <si>
    <t>260,00</t>
  </si>
  <si>
    <t>130,00</t>
  </si>
  <si>
    <t>12 568,00</t>
  </si>
  <si>
    <t>7 248 315,88</t>
  </si>
  <si>
    <t>5 500,00</t>
  </si>
  <si>
    <t>4 346 340,00</t>
  </si>
  <si>
    <t>304 334,00</t>
  </si>
  <si>
    <t>704 795,00</t>
  </si>
  <si>
    <t>103 629,00</t>
  </si>
  <si>
    <t>10 400,00</t>
  </si>
  <si>
    <t>223 681,00</t>
  </si>
  <si>
    <t>13 000,00</t>
  </si>
  <si>
    <t>108 308,00</t>
  </si>
  <si>
    <t>8 200,00</t>
  </si>
  <si>
    <t>4 720,00</t>
  </si>
  <si>
    <t>6 900,00</t>
  </si>
  <si>
    <t>354 781,00</t>
  </si>
  <si>
    <t>944 527,88</t>
  </si>
  <si>
    <t>689 367,00</t>
  </si>
  <si>
    <t>505 695,00</t>
  </si>
  <si>
    <t>43 756,00</t>
  </si>
  <si>
    <t>87 273,00</t>
  </si>
  <si>
    <t>12 506,00</t>
  </si>
  <si>
    <t>4 500,00</t>
  </si>
  <si>
    <t>26 437,00</t>
  </si>
  <si>
    <t>175 772,00</t>
  </si>
  <si>
    <t>115 381,00</t>
  </si>
  <si>
    <t>8 911,00</t>
  </si>
  <si>
    <t>19 611,00</t>
  </si>
  <si>
    <t>2 810,00</t>
  </si>
  <si>
    <t>660,00</t>
  </si>
  <si>
    <t>4 800,00</t>
  </si>
  <si>
    <t>510,00</t>
  </si>
  <si>
    <t>3 085,00</t>
  </si>
  <si>
    <t>1 438,00</t>
  </si>
  <si>
    <t>1 600,00</t>
  </si>
  <si>
    <t>650,00</t>
  </si>
  <si>
    <t>6 316,00</t>
  </si>
  <si>
    <t>217 563,00</t>
  </si>
  <si>
    <t>75 400,00</t>
  </si>
  <si>
    <t>132 771,00</t>
  </si>
  <si>
    <t>180,00</t>
  </si>
  <si>
    <t>83 648,00</t>
  </si>
  <si>
    <t>6 585,00</t>
  </si>
  <si>
    <t>14 258,00</t>
  </si>
  <si>
    <t>2 043,00</t>
  </si>
  <si>
    <t>3 050,00</t>
  </si>
  <si>
    <t>6 307,00</t>
  </si>
  <si>
    <t>Stołówki szkolne i przedszkolne</t>
  </si>
  <si>
    <t>558 697,00</t>
  </si>
  <si>
    <t>2 800,00</t>
  </si>
  <si>
    <t>150 277,00</t>
  </si>
  <si>
    <t>3 260,00</t>
  </si>
  <si>
    <t>25 710,00</t>
  </si>
  <si>
    <t>3 682,00</t>
  </si>
  <si>
    <t>6 500,00</t>
  </si>
  <si>
    <t>300 300,00</t>
  </si>
  <si>
    <t>42 958,00</t>
  </si>
  <si>
    <t>1 260,00</t>
  </si>
  <si>
    <t>10 100,00</t>
  </si>
  <si>
    <t>8 350,00</t>
  </si>
  <si>
    <t>357 047,50</t>
  </si>
  <si>
    <t>105 365,00</t>
  </si>
  <si>
    <t>8 160,00</t>
  </si>
  <si>
    <t>1 440,00</t>
  </si>
  <si>
    <t>5 600,00</t>
  </si>
  <si>
    <t>17 710,00</t>
  </si>
  <si>
    <t>2 560,00</t>
  </si>
  <si>
    <t>53 550,00</t>
  </si>
  <si>
    <t>9 450,00</t>
  </si>
  <si>
    <t>12 900,00</t>
  </si>
  <si>
    <t>10 939,50</t>
  </si>
  <si>
    <t>1 930,50</t>
  </si>
  <si>
    <t>4247</t>
  </si>
  <si>
    <t>10 721,47</t>
  </si>
  <si>
    <t>4249</t>
  </si>
  <si>
    <t>1 892,03</t>
  </si>
  <si>
    <t>5 100,00</t>
  </si>
  <si>
    <t>1 270,00</t>
  </si>
  <si>
    <t>11 800,00</t>
  </si>
  <si>
    <t>2 210,00</t>
  </si>
  <si>
    <t>390,00</t>
  </si>
  <si>
    <t>360,00</t>
  </si>
  <si>
    <t>770,00</t>
  </si>
  <si>
    <t>3 829,00</t>
  </si>
  <si>
    <t>49 800,00</t>
  </si>
  <si>
    <t>2 115 738,00</t>
  </si>
  <si>
    <t>Pokrycie ujemnego wyniku finansowego jednostek zaliczanych do sektora finansów publicznych</t>
  </si>
  <si>
    <t>6230</t>
  </si>
  <si>
    <t>Dotacje celowe z budżetu na finansowanie lub dofinansowanie kosztów realizacji inwestycji i zakupów inwestycyjnych jednostek nie zaliczanych do sektora finansów publicznych</t>
  </si>
  <si>
    <t>3 743 567,00</t>
  </si>
  <si>
    <t>2 169 200,00</t>
  </si>
  <si>
    <t>28 170,00</t>
  </si>
  <si>
    <t>185 760,00</t>
  </si>
  <si>
    <t>596 925,00</t>
  </si>
  <si>
    <t>77 985,00</t>
  </si>
  <si>
    <t>122 830,00</t>
  </si>
  <si>
    <t>17 475,00</t>
  </si>
  <si>
    <t>10 200,00</t>
  </si>
  <si>
    <t>50 000,00</t>
  </si>
  <si>
    <t>3 300,00</t>
  </si>
  <si>
    <t>54 000,00</t>
  </si>
  <si>
    <t>3 500,00</t>
  </si>
  <si>
    <t>33 388,00</t>
  </si>
  <si>
    <t>138 534,00</t>
  </si>
  <si>
    <t>91 000,00</t>
  </si>
  <si>
    <t>447 404,50</t>
  </si>
  <si>
    <t>40 506,50</t>
  </si>
  <si>
    <t>624 000,00</t>
  </si>
  <si>
    <t>249 600,00</t>
  </si>
  <si>
    <t>207 210,00</t>
  </si>
  <si>
    <t>14 500,00</t>
  </si>
  <si>
    <t>42 200,00</t>
  </si>
  <si>
    <t>9 679,00</t>
  </si>
  <si>
    <t>800,00</t>
  </si>
  <si>
    <t>35 000,00</t>
  </si>
  <si>
    <t>7 111,00</t>
  </si>
  <si>
    <t>1 700,00</t>
  </si>
  <si>
    <t>1 149 400,00</t>
  </si>
  <si>
    <t>145 000,00</t>
  </si>
  <si>
    <t>842 000,00</t>
  </si>
  <si>
    <t>22 600,00</t>
  </si>
  <si>
    <t>132 000,00</t>
  </si>
  <si>
    <t>195 000,00</t>
  </si>
  <si>
    <t>13 700,00</t>
  </si>
  <si>
    <t>1 550,00</t>
  </si>
  <si>
    <t>3 200,00</t>
  </si>
  <si>
    <t>324 764,00</t>
  </si>
  <si>
    <t>130 629,00</t>
  </si>
  <si>
    <t>98 529,00</t>
  </si>
  <si>
    <t>8 400,00</t>
  </si>
  <si>
    <t>18 400,00</t>
  </si>
  <si>
    <t>147 000,00</t>
  </si>
  <si>
    <t>57 500,00</t>
  </si>
  <si>
    <t>4 600,00</t>
  </si>
  <si>
    <t>15 800,00</t>
  </si>
  <si>
    <t>2 300,00</t>
  </si>
  <si>
    <t>19 012,00</t>
  </si>
  <si>
    <t>2 188,00</t>
  </si>
  <si>
    <t>945 859,00</t>
  </si>
  <si>
    <t>692 800,00</t>
  </si>
  <si>
    <t>56 700,00</t>
  </si>
  <si>
    <t>129 300,00</t>
  </si>
  <si>
    <t>18 280,00</t>
  </si>
  <si>
    <t>7 860,00</t>
  </si>
  <si>
    <t>900,00</t>
  </si>
  <si>
    <t>1 250,00</t>
  </si>
  <si>
    <t>4 375,00</t>
  </si>
  <si>
    <t>1 100,00</t>
  </si>
  <si>
    <t>24 980,00</t>
  </si>
  <si>
    <t>684,00</t>
  </si>
  <si>
    <t>691 233,00</t>
  </si>
  <si>
    <t>54 720,00</t>
  </si>
  <si>
    <t>114 050,00</t>
  </si>
  <si>
    <t>16 340,00</t>
  </si>
  <si>
    <t>750,00</t>
  </si>
  <si>
    <t>12 700,00</t>
  </si>
  <si>
    <t>2 340,00</t>
  </si>
  <si>
    <t>1 599,00</t>
  </si>
  <si>
    <t>1 360,00</t>
  </si>
  <si>
    <t>50 361,00</t>
  </si>
  <si>
    <t>311 131,00</t>
  </si>
  <si>
    <t>198 650,00</t>
  </si>
  <si>
    <t>11 860,00</t>
  </si>
  <si>
    <t>31 935,00</t>
  </si>
  <si>
    <t>4 555,00</t>
  </si>
  <si>
    <t>830,00</t>
  </si>
  <si>
    <t>10 350,00</t>
  </si>
  <si>
    <t>1 130,00</t>
  </si>
  <si>
    <t>2 750,00</t>
  </si>
  <si>
    <t>520,00</t>
  </si>
  <si>
    <t>310,00</t>
  </si>
  <si>
    <t>15 041,00</t>
  </si>
  <si>
    <t>3 201 358,00</t>
  </si>
  <si>
    <t>47 385,00</t>
  </si>
  <si>
    <t>1 961 589,00</t>
  </si>
  <si>
    <t>128 168,00</t>
  </si>
  <si>
    <t>341 049,00</t>
  </si>
  <si>
    <t>46 965,00</t>
  </si>
  <si>
    <t>12 500,00</t>
  </si>
  <si>
    <t>150 000,00</t>
  </si>
  <si>
    <t>14 260,00</t>
  </si>
  <si>
    <t>80 000,00</t>
  </si>
  <si>
    <t>200 000,00</t>
  </si>
  <si>
    <t>5 850,00</t>
  </si>
  <si>
    <t>145 396,00</t>
  </si>
  <si>
    <t>27 196,00</t>
  </si>
  <si>
    <t>1 464 501,00</t>
  </si>
  <si>
    <t>909 406,00</t>
  </si>
  <si>
    <t>65 280,00</t>
  </si>
  <si>
    <t>159 146,00</t>
  </si>
  <si>
    <t>22 050,00</t>
  </si>
  <si>
    <t>10 800,00</t>
  </si>
  <si>
    <t>29 000,00</t>
  </si>
  <si>
    <t>117 700,00</t>
  </si>
  <si>
    <t>1 110,00</t>
  </si>
  <si>
    <t>2 600,00</t>
  </si>
  <si>
    <t>50 159,00</t>
  </si>
  <si>
    <t>12 150,00</t>
  </si>
  <si>
    <t>40 500,00</t>
  </si>
  <si>
    <t>33 119,08</t>
  </si>
  <si>
    <t>5 844,54</t>
  </si>
  <si>
    <t>60 963,62</t>
  </si>
  <si>
    <t>57 934 280,00</t>
  </si>
  <si>
    <t>6 311 923,00</t>
  </si>
  <si>
    <t>4 506 004,00</t>
  </si>
  <si>
    <t>1 800 919,00</t>
  </si>
  <si>
    <t>125 500,00</t>
  </si>
  <si>
    <t>293 496,00</t>
  </si>
  <si>
    <t>454 835,00</t>
  </si>
  <si>
    <t>8 178 142,00</t>
  </si>
  <si>
    <t>105 385,00</t>
  </si>
  <si>
    <t>7 768 257,00</t>
  </si>
  <si>
    <t>3 129 383,00</t>
  </si>
  <si>
    <t>18 955 961,38</t>
  </si>
  <si>
    <t>4420</t>
  </si>
  <si>
    <t>Podróże służbowe zagraniczne</t>
  </si>
  <si>
    <t>2900</t>
  </si>
  <si>
    <t>Wpłaty gmin i powiatów na rzecz innych jednostek samorządu terytorialnego oraz związków gmin lub związków powiatów na dofinansowanie zadań bieżących</t>
  </si>
  <si>
    <t>Obrona narodowa</t>
  </si>
  <si>
    <t>Pozostałe wydatki obronne</t>
  </si>
  <si>
    <t>4411</t>
  </si>
  <si>
    <t>4701</t>
  </si>
  <si>
    <t>4267</t>
  </si>
  <si>
    <t>4269</t>
  </si>
  <si>
    <t>4377</t>
  </si>
  <si>
    <t>4379</t>
  </si>
  <si>
    <t>4890</t>
  </si>
  <si>
    <t>Pokrycie przyjętych zobowiązań po likwidowanych i przekształcanych jednostkach zaliczanych do sektora finansów publicznych</t>
  </si>
  <si>
    <t>3119</t>
  </si>
  <si>
    <t>4447</t>
  </si>
  <si>
    <t xml:space="preserve">                                     </t>
  </si>
  <si>
    <t xml:space="preserve">                 </t>
  </si>
  <si>
    <t xml:space="preserve">Plan po zmianach na 31.12.2013r. </t>
  </si>
  <si>
    <t>Zobowiązania na dzień 31.12.2013 (niewymagalne)</t>
  </si>
  <si>
    <t xml:space="preserve">Plan wg uchwały na 01.01.2013r. </t>
  </si>
  <si>
    <t>4390</t>
  </si>
  <si>
    <t>720</t>
  </si>
  <si>
    <t>Informatyka</t>
  </si>
  <si>
    <t>72095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</si>
  <si>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</si>
  <si>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</si>
  <si>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75478</t>
  </si>
  <si>
    <t>Usuwanie skutków klęsk żywiołowych</t>
  </si>
  <si>
    <t>8090</t>
  </si>
  <si>
    <t>Koszty emisji samorządowych papierów wartościowych oraz inne opłaty i prowizje</t>
  </si>
  <si>
    <t>2917</t>
  </si>
  <si>
    <t>3040</t>
  </si>
  <si>
    <t>Nagrody o charakterze szczególnym niezaliczone do wynagrodzeń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</si>
  <si>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</si>
  <si>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</si>
  <si>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Wykonanie planu wydatków Powiatu Wołowskiego na 31.12.2013r.</t>
  </si>
  <si>
    <t>do sprawozdania w wykonania budżetu</t>
  </si>
  <si>
    <t xml:space="preserve">Powiatu Wołowskiego za 2013r.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</si>
</sst>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_ ;\-#,##0.00\ 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8.5"/>
      <color indexed="8"/>
      <name val="Arial"/>
      <family val="2"/>
    </font>
    <font>
      <sz val="8.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37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8" fillId="24" borderId="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0" borderId="11" xfId="0" applyFont="1" applyFill="1" applyBorder="1" applyAlignment="1">
      <alignment vertical="center"/>
    </xf>
    <xf numFmtId="0" fontId="7" fillId="20" borderId="11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vertical="center" wrapText="1"/>
    </xf>
    <xf numFmtId="4" fontId="7" fillId="20" borderId="11" xfId="0" applyNumberFormat="1" applyFont="1" applyFill="1" applyBorder="1" applyAlignment="1">
      <alignment horizontal="right" vertical="center" wrapText="1"/>
    </xf>
    <xf numFmtId="2" fontId="7" fillId="2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 wrapText="1"/>
    </xf>
    <xf numFmtId="4" fontId="7" fillId="6" borderId="11" xfId="0" applyNumberFormat="1" applyFont="1" applyFill="1" applyBorder="1" applyAlignment="1">
      <alignment horizontal="right" vertical="center" wrapText="1"/>
    </xf>
    <xf numFmtId="2" fontId="7" fillId="26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11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2" fontId="8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2" fontId="6" fillId="0" borderId="0" xfId="0" applyNumberFormat="1" applyFont="1" applyFill="1" applyAlignment="1">
      <alignment vertical="center"/>
    </xf>
    <xf numFmtId="49" fontId="7" fillId="26" borderId="11" xfId="0" applyNumberFormat="1" applyFont="1" applyFill="1" applyBorder="1" applyAlignment="1">
      <alignment horizontal="center" vertical="center"/>
    </xf>
    <xf numFmtId="0" fontId="8" fillId="20" borderId="13" xfId="0" applyNumberFormat="1" applyFont="1" applyFill="1" applyBorder="1" applyAlignment="1" applyProtection="1">
      <alignment horizontal="center" vertical="center" wrapText="1"/>
      <protection/>
    </xf>
    <xf numFmtId="0" fontId="8" fillId="20" borderId="14" xfId="0" applyNumberFormat="1" applyFont="1" applyFill="1" applyBorder="1" applyAlignment="1" applyProtection="1">
      <alignment horizontal="left" vertical="center" wrapText="1"/>
      <protection/>
    </xf>
    <xf numFmtId="4" fontId="7" fillId="26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6" borderId="11" xfId="0" applyNumberFormat="1" applyFont="1" applyFill="1" applyBorder="1" applyAlignment="1" applyProtection="1">
      <alignment horizontal="center" vertical="center"/>
      <protection locked="0"/>
    </xf>
    <xf numFmtId="0" fontId="7" fillId="6" borderId="12" xfId="0" applyNumberFormat="1" applyFont="1" applyFill="1" applyBorder="1" applyAlignment="1" applyProtection="1">
      <alignment horizontal="left" vertical="center" wrapText="1"/>
      <protection/>
    </xf>
    <xf numFmtId="4" fontId="7" fillId="6" borderId="11" xfId="0" applyNumberFormat="1" applyFont="1" applyFill="1" applyBorder="1" applyAlignment="1" applyProtection="1">
      <alignment horizontal="right" vertical="center"/>
      <protection locked="0"/>
    </xf>
    <xf numFmtId="2" fontId="8" fillId="26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Alignment="1">
      <alignment horizontal="right" vertical="center"/>
    </xf>
    <xf numFmtId="0" fontId="7" fillId="2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7" fillId="26" borderId="11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vertical="center"/>
    </xf>
    <xf numFmtId="0" fontId="8" fillId="24" borderId="11" xfId="0" applyFont="1" applyFill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4" fontId="6" fillId="24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>
      <alignment horizontal="right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left" vertical="center" wrapText="1"/>
      <protection/>
    </xf>
    <xf numFmtId="4" fontId="7" fillId="26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4" xfId="0" applyNumberFormat="1" applyFont="1" applyFill="1" applyBorder="1" applyAlignment="1" applyProtection="1">
      <alignment horizontal="left" vertical="center" wrapText="1"/>
      <protection/>
    </xf>
    <xf numFmtId="4" fontId="7" fillId="26" borderId="11" xfId="0" applyNumberFormat="1" applyFont="1" applyFill="1" applyBorder="1" applyAlignment="1" applyProtection="1">
      <alignment horizontal="right" vertical="center" wrapText="1"/>
      <protection/>
    </xf>
    <xf numFmtId="0" fontId="7" fillId="24" borderId="11" xfId="0" applyFont="1" applyFill="1" applyBorder="1" applyAlignment="1">
      <alignment vertical="center"/>
    </xf>
    <xf numFmtId="0" fontId="8" fillId="26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" fontId="11" fillId="0" borderId="11" xfId="0" applyNumberFormat="1" applyFont="1" applyBorder="1" applyAlignment="1">
      <alignment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" fontId="8" fillId="24" borderId="11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vertical="center"/>
    </xf>
    <xf numFmtId="4" fontId="11" fillId="24" borderId="11" xfId="0" applyNumberFormat="1" applyFont="1" applyFill="1" applyBorder="1" applyAlignment="1">
      <alignment vertical="center"/>
    </xf>
    <xf numFmtId="2" fontId="8" fillId="24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Alignment="1">
      <alignment vertical="center"/>
    </xf>
    <xf numFmtId="10" fontId="6" fillId="0" borderId="0" xfId="54" applyNumberFormat="1" applyFont="1" applyAlignment="1">
      <alignment vertical="center"/>
    </xf>
    <xf numFmtId="4" fontId="7" fillId="20" borderId="0" xfId="0" applyNumberFormat="1" applyFont="1" applyFill="1" applyBorder="1" applyAlignment="1">
      <alignment horizontal="right" vertical="center" wrapText="1"/>
    </xf>
    <xf numFmtId="4" fontId="7" fillId="6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12" fillId="20" borderId="14" xfId="0" applyNumberFormat="1" applyFont="1" applyFill="1" applyBorder="1" applyAlignment="1" applyProtection="1">
      <alignment horizontal="center" vertical="center" wrapText="1"/>
      <protection/>
    </xf>
    <xf numFmtId="0" fontId="14" fillId="2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4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20" borderId="11" xfId="0" applyNumberFormat="1" applyFont="1" applyFill="1" applyBorder="1" applyAlignment="1" applyProtection="1">
      <alignment horizontal="right" vertical="center" wrapText="1"/>
      <protection/>
    </xf>
    <xf numFmtId="4" fontId="11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Alignment="1">
      <alignment horizontal="right"/>
    </xf>
    <xf numFmtId="4" fontId="10" fillId="0" borderId="11" xfId="0" applyNumberFormat="1" applyFont="1" applyBorder="1" applyAlignment="1">
      <alignment horizontal="right" vertical="center"/>
    </xf>
    <xf numFmtId="4" fontId="10" fillId="26" borderId="11" xfId="0" applyNumberFormat="1" applyFont="1" applyFill="1" applyBorder="1" applyAlignment="1">
      <alignment horizontal="right" vertical="center"/>
    </xf>
    <xf numFmtId="4" fontId="7" fillId="24" borderId="0" xfId="0" applyNumberFormat="1" applyFont="1" applyFill="1" applyBorder="1" applyAlignment="1">
      <alignment horizontal="right" vertical="center" wrapText="1"/>
    </xf>
    <xf numFmtId="0" fontId="7" fillId="26" borderId="11" xfId="0" applyFont="1" applyFill="1" applyBorder="1" applyAlignment="1">
      <alignment vertical="center"/>
    </xf>
    <xf numFmtId="0" fontId="15" fillId="26" borderId="13" xfId="0" applyNumberFormat="1" applyFont="1" applyFill="1" applyBorder="1" applyAlignment="1" applyProtection="1">
      <alignment horizontal="center" vertical="center" wrapText="1"/>
      <protection/>
    </xf>
    <xf numFmtId="0" fontId="13" fillId="26" borderId="13" xfId="0" applyNumberFormat="1" applyFont="1" applyFill="1" applyBorder="1" applyAlignment="1" applyProtection="1">
      <alignment horizontal="left" vertical="center" wrapText="1"/>
      <protection/>
    </xf>
    <xf numFmtId="4" fontId="9" fillId="26" borderId="11" xfId="0" applyNumberFormat="1" applyFont="1" applyFill="1" applyBorder="1" applyAlignment="1">
      <alignment horizontal="right" vertical="center"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 horizontal="right" vertical="center" wrapText="1"/>
      <protection/>
    </xf>
    <xf numFmtId="4" fontId="13" fillId="20" borderId="11" xfId="0" applyNumberFormat="1" applyFont="1" applyFill="1" applyBorder="1" applyAlignment="1" applyProtection="1">
      <alignment horizontal="right" vertical="center" wrapText="1"/>
      <protection/>
    </xf>
    <xf numFmtId="4" fontId="12" fillId="20" borderId="11" xfId="0" applyNumberFormat="1" applyFont="1" applyFill="1" applyBorder="1" applyAlignment="1" applyProtection="1">
      <alignment horizontal="right" vertical="center" wrapText="1"/>
      <protection/>
    </xf>
    <xf numFmtId="0" fontId="13" fillId="2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4" fontId="11" fillId="0" borderId="15" xfId="0" applyNumberFormat="1" applyFont="1" applyBorder="1" applyAlignment="1">
      <alignment horizontal="right" vertical="center"/>
    </xf>
    <xf numFmtId="0" fontId="13" fillId="26" borderId="11" xfId="0" applyNumberFormat="1" applyFont="1" applyFill="1" applyBorder="1" applyAlignment="1" applyProtection="1">
      <alignment horizontal="left" vertical="center" wrapText="1"/>
      <protection/>
    </xf>
    <xf numFmtId="4" fontId="9" fillId="26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0" xfId="0" applyNumberFormat="1" applyFont="1" applyFill="1" applyBorder="1" applyAlignment="1" applyProtection="1">
      <alignment horizontal="center" vertical="center" wrapText="1"/>
      <protection/>
    </xf>
    <xf numFmtId="0" fontId="13" fillId="26" borderId="13" xfId="0" applyNumberFormat="1" applyFont="1" applyFill="1" applyBorder="1" applyAlignment="1" applyProtection="1">
      <alignment horizontal="left" vertical="center" wrapText="1"/>
      <protection/>
    </xf>
    <xf numFmtId="0" fontId="12" fillId="26" borderId="13" xfId="0" applyNumberFormat="1" applyFont="1" applyFill="1" applyBorder="1" applyAlignment="1" applyProtection="1">
      <alignment horizontal="center" vertical="center" wrapText="1"/>
      <protection/>
    </xf>
    <xf numFmtId="0" fontId="12" fillId="24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10" fontId="10" fillId="0" borderId="0" xfId="54" applyNumberFormat="1" applyFont="1" applyAlignment="1">
      <alignment vertical="center"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 applyProtection="1">
      <alignment horizontal="left" vertical="center" wrapText="1"/>
      <protection/>
    </xf>
    <xf numFmtId="4" fontId="6" fillId="27" borderId="0" xfId="0" applyNumberFormat="1" applyFont="1" applyFill="1" applyAlignment="1">
      <alignment vertical="center"/>
    </xf>
    <xf numFmtId="0" fontId="12" fillId="20" borderId="17" xfId="0" applyNumberFormat="1" applyFont="1" applyFill="1" applyBorder="1" applyAlignment="1" applyProtection="1">
      <alignment horizontal="center" vertical="center" wrapText="1"/>
      <protection/>
    </xf>
    <xf numFmtId="0" fontId="12" fillId="20" borderId="23" xfId="0" applyNumberFormat="1" applyFont="1" applyFill="1" applyBorder="1" applyAlignment="1" applyProtection="1">
      <alignment horizontal="center" vertical="center" wrapText="1"/>
      <protection/>
    </xf>
    <xf numFmtId="0" fontId="12" fillId="24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2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4" fontId="11" fillId="0" borderId="18" xfId="0" applyNumberFormat="1" applyFont="1" applyFill="1" applyBorder="1" applyAlignment="1">
      <alignment horizontal="right" vertical="center"/>
    </xf>
    <xf numFmtId="4" fontId="11" fillId="0" borderId="18" xfId="0" applyNumberFormat="1" applyFont="1" applyBorder="1" applyAlignment="1">
      <alignment vertical="center" wrapText="1"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vertical="center"/>
    </xf>
    <xf numFmtId="4" fontId="11" fillId="0" borderId="18" xfId="0" applyNumberFormat="1" applyFont="1" applyBorder="1" applyAlignment="1">
      <alignment horizontal="right" vertical="center"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4" fontId="11" fillId="0" borderId="11" xfId="0" applyNumberFormat="1" applyFont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3" fillId="20" borderId="18" xfId="0" applyNumberFormat="1" applyFont="1" applyFill="1" applyBorder="1" applyAlignment="1" applyProtection="1">
      <alignment horizontal="center" vertical="center" wrapText="1"/>
      <protection/>
    </xf>
    <xf numFmtId="0" fontId="13" fillId="20" borderId="24" xfId="0" applyNumberFormat="1" applyFont="1" applyFill="1" applyBorder="1" applyAlignment="1" applyProtection="1">
      <alignment horizontal="left" vertical="center" wrapText="1"/>
      <protection/>
    </xf>
    <xf numFmtId="4" fontId="9" fillId="20" borderId="18" xfId="0" applyNumberFormat="1" applyFont="1" applyFill="1" applyBorder="1" applyAlignment="1">
      <alignment horizontal="right" vertical="center"/>
    </xf>
    <xf numFmtId="2" fontId="7" fillId="2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0" fontId="12" fillId="0" borderId="28" xfId="0" applyNumberFormat="1" applyFont="1" applyFill="1" applyBorder="1" applyAlignment="1" applyProtection="1">
      <alignment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20" borderId="11" xfId="0" applyNumberFormat="1" applyFont="1" applyFill="1" applyBorder="1" applyAlignment="1" applyProtection="1">
      <alignment vertical="center" wrapText="1"/>
      <protection/>
    </xf>
    <xf numFmtId="0" fontId="13" fillId="20" borderId="29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24" borderId="11" xfId="0" applyFont="1" applyFill="1" applyBorder="1" applyAlignment="1">
      <alignment horizontal="center" vertical="center"/>
    </xf>
    <xf numFmtId="4" fontId="7" fillId="24" borderId="11" xfId="0" applyNumberFormat="1" applyFont="1" applyFill="1" applyBorder="1" applyAlignment="1">
      <alignment horizontal="right" vertical="center" wrapText="1"/>
    </xf>
    <xf numFmtId="4" fontId="11" fillId="24" borderId="11" xfId="0" applyNumberFormat="1" applyFont="1" applyFill="1" applyBorder="1" applyAlignment="1">
      <alignment vertical="center"/>
    </xf>
    <xf numFmtId="2" fontId="8" fillId="24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2" fontId="7" fillId="6" borderId="11" xfId="0" applyNumberFormat="1" applyFont="1" applyFill="1" applyBorder="1" applyAlignment="1">
      <alignment horizontal="center" vertical="center"/>
    </xf>
    <xf numFmtId="2" fontId="8" fillId="20" borderId="11" xfId="0" applyNumberFormat="1" applyFont="1" applyFill="1" applyBorder="1" applyAlignment="1" applyProtection="1">
      <alignment horizontal="right" vertical="center"/>
      <protection locked="0"/>
    </xf>
    <xf numFmtId="0" fontId="12" fillId="26" borderId="11" xfId="0" applyNumberFormat="1" applyFont="1" applyFill="1" applyBorder="1" applyAlignment="1" applyProtection="1">
      <alignment vertical="center" wrapText="1"/>
      <protection/>
    </xf>
    <xf numFmtId="0" fontId="12" fillId="26" borderId="29" xfId="0" applyNumberFormat="1" applyFont="1" applyFill="1" applyBorder="1" applyAlignment="1" applyProtection="1">
      <alignment horizontal="left" vertical="center" wrapText="1"/>
      <protection/>
    </xf>
    <xf numFmtId="4" fontId="6" fillId="20" borderId="11" xfId="0" applyNumberFormat="1" applyFont="1" applyFill="1" applyBorder="1" applyAlignment="1">
      <alignment vertical="center"/>
    </xf>
    <xf numFmtId="4" fontId="6" fillId="26" borderId="11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12" fillId="24" borderId="14" xfId="0" applyNumberFormat="1" applyFont="1" applyFill="1" applyBorder="1" applyAlignment="1" applyProtection="1">
      <alignment horizontal="left" vertical="center" wrapText="1"/>
      <protection/>
    </xf>
    <xf numFmtId="4" fontId="11" fillId="24" borderId="11" xfId="0" applyNumberFormat="1" applyFont="1" applyFill="1" applyBorder="1" applyAlignment="1">
      <alignment horizontal="right" vertical="center"/>
    </xf>
    <xf numFmtId="4" fontId="8" fillId="24" borderId="11" xfId="0" applyNumberFormat="1" applyFont="1" applyFill="1" applyBorder="1" applyAlignment="1">
      <alignment horizontal="right" vertical="center" wrapText="1"/>
    </xf>
    <xf numFmtId="4" fontId="11" fillId="24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3" fillId="26" borderId="11" xfId="0" applyNumberFormat="1" applyFont="1" applyFill="1" applyBorder="1" applyAlignment="1" applyProtection="1">
      <alignment vertical="center" wrapText="1"/>
      <protection/>
    </xf>
    <xf numFmtId="0" fontId="13" fillId="26" borderId="11" xfId="0" applyNumberFormat="1" applyFont="1" applyFill="1" applyBorder="1" applyAlignment="1" applyProtection="1">
      <alignment horizontal="left" vertical="center" wrapText="1"/>
      <protection/>
    </xf>
    <xf numFmtId="4" fontId="10" fillId="26" borderId="11" xfId="0" applyNumberFormat="1" applyFont="1" applyFill="1" applyBorder="1" applyAlignment="1">
      <alignment vertical="center"/>
    </xf>
    <xf numFmtId="2" fontId="7" fillId="26" borderId="15" xfId="0" applyNumberFormat="1" applyFont="1" applyFill="1" applyBorder="1" applyAlignment="1" applyProtection="1">
      <alignment horizontal="right" vertical="center"/>
      <protection locked="0"/>
    </xf>
    <xf numFmtId="0" fontId="10" fillId="24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left"/>
      <protection locked="0"/>
    </xf>
    <xf numFmtId="0" fontId="7" fillId="24" borderId="0" xfId="0" applyNumberFormat="1" applyFont="1" applyFill="1" applyBorder="1" applyAlignment="1" applyProtection="1">
      <alignment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20" borderId="14" xfId="0" applyNumberFormat="1" applyFont="1" applyFill="1" applyBorder="1" applyAlignment="1" applyProtection="1">
      <alignment horizontal="center" vertical="center" wrapText="1"/>
      <protection/>
    </xf>
    <xf numFmtId="0" fontId="12" fillId="2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7" fillId="20" borderId="12" xfId="0" applyFont="1" applyFill="1" applyBorder="1" applyAlignment="1">
      <alignment horizontal="left" vertical="center"/>
    </xf>
    <xf numFmtId="0" fontId="7" fillId="20" borderId="32" xfId="0" applyFont="1" applyFill="1" applyBorder="1" applyAlignment="1">
      <alignment horizontal="left" vertical="center"/>
    </xf>
    <xf numFmtId="0" fontId="7" fillId="24" borderId="0" xfId="0" applyNumberFormat="1" applyFont="1" applyFill="1" applyBorder="1" applyAlignment="1" applyProtection="1">
      <alignment horizontal="left"/>
      <protection locked="0"/>
    </xf>
    <xf numFmtId="0" fontId="10" fillId="26" borderId="11" xfId="0" applyFont="1" applyFill="1" applyBorder="1" applyAlignment="1">
      <alignment horizontal="center"/>
    </xf>
    <xf numFmtId="0" fontId="6" fillId="27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3" fillId="20" borderId="26" xfId="0" applyNumberFormat="1" applyFont="1" applyFill="1" applyBorder="1" applyAlignment="1" applyProtection="1">
      <alignment horizontal="center" vertical="center" wrapText="1"/>
      <protection/>
    </xf>
    <xf numFmtId="0" fontId="13" fillId="20" borderId="3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zad\dane\przekierowane\b.sadowska\Pulpit\Powiat%202013\informacja%20opisowana%20I%20p&#243;&#322;rocze%202013r\wyd%20st%202.xm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zad\dane\przekierowane\b.sadowska\Pulpit\Powiat%202013\informacja%20opisowana%20I%20p&#243;&#322;rocze%202013r\stycze&#324;%20wydat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F8" t="str">
            <v>3 007 473,00</v>
          </cell>
        </row>
        <row r="10">
          <cell r="F10">
            <v>370000</v>
          </cell>
        </row>
        <row r="11">
          <cell r="F11" t="str">
            <v>1 977 905,00</v>
          </cell>
        </row>
        <row r="12">
          <cell r="F12">
            <v>659568</v>
          </cell>
        </row>
        <row r="13">
          <cell r="F13" t="str">
            <v>218 940,00</v>
          </cell>
        </row>
        <row r="15">
          <cell r="F15">
            <v>203440</v>
          </cell>
        </row>
        <row r="17">
          <cell r="F17" t="str">
            <v>15 500,00</v>
          </cell>
        </row>
        <row r="18">
          <cell r="F18" t="str">
            <v>6 311 923,00</v>
          </cell>
        </row>
        <row r="20">
          <cell r="F20" t="str">
            <v>71 200,00</v>
          </cell>
        </row>
        <row r="53">
          <cell r="F53" t="str">
            <v>69 248,00</v>
          </cell>
        </row>
        <row r="56">
          <cell r="F56" t="str">
            <v>454 835,00</v>
          </cell>
        </row>
        <row r="83">
          <cell r="F83" t="str">
            <v>8 178 142,00</v>
          </cell>
        </row>
        <row r="130">
          <cell r="F130" t="str">
            <v>3 129 383,00</v>
          </cell>
        </row>
        <row r="160">
          <cell r="F160" t="str">
            <v>1 600 000,00</v>
          </cell>
        </row>
        <row r="164">
          <cell r="F164" t="str">
            <v>246 600,00</v>
          </cell>
        </row>
        <row r="167">
          <cell r="F167" t="str">
            <v>18 955 961,38</v>
          </cell>
        </row>
        <row r="168">
          <cell r="F168" t="str">
            <v>1 325 098,00</v>
          </cell>
        </row>
        <row r="192">
          <cell r="F192" t="str">
            <v>1 298 965,00</v>
          </cell>
        </row>
        <row r="210">
          <cell r="F210" t="str">
            <v>2 649 717,00</v>
          </cell>
        </row>
        <row r="232">
          <cell r="F232" t="str">
            <v>271 700,00</v>
          </cell>
        </row>
        <row r="240">
          <cell r="F240" t="str">
            <v>3 338 638,00</v>
          </cell>
        </row>
        <row r="265">
          <cell r="F265" t="str">
            <v>218 130,00</v>
          </cell>
        </row>
        <row r="281">
          <cell r="F281" t="str">
            <v>398 780,00</v>
          </cell>
        </row>
        <row r="300">
          <cell r="F300" t="str">
            <v>7 248 315,88</v>
          </cell>
        </row>
        <row r="323">
          <cell r="F323" t="str">
            <v>689 367,00</v>
          </cell>
        </row>
        <row r="338">
          <cell r="F338" t="str">
            <v>175 772,00</v>
          </cell>
        </row>
        <row r="355">
          <cell r="F355" t="str">
            <v>217 563,00</v>
          </cell>
        </row>
        <row r="357">
          <cell r="F357" t="str">
            <v>75 400,00</v>
          </cell>
        </row>
        <row r="359">
          <cell r="F359" t="str">
            <v>132 771,00</v>
          </cell>
        </row>
        <row r="374">
          <cell r="F374" t="str">
            <v>558 697,00</v>
          </cell>
        </row>
        <row r="389">
          <cell r="F389" t="str">
            <v>357 047,50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83">
          <cell r="G583" t="str">
            <v>38 000,00</v>
          </cell>
        </row>
        <row r="586">
          <cell r="G586" t="str">
            <v>7 000,00</v>
          </cell>
        </row>
        <row r="589">
          <cell r="G589" t="str">
            <v>500,00</v>
          </cell>
        </row>
        <row r="592">
          <cell r="G592" t="str">
            <v>1 650,00</v>
          </cell>
        </row>
        <row r="595">
          <cell r="G595" t="str">
            <v>6 564,00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81"/>
  <sheetViews>
    <sheetView tabSelected="1" zoomScalePageLayoutView="0" workbookViewId="0" topLeftCell="A1">
      <selection activeCell="B4" sqref="B4:J4"/>
    </sheetView>
  </sheetViews>
  <sheetFormatPr defaultColWidth="9.00390625" defaultRowHeight="12.75"/>
  <cols>
    <col min="1" max="1" width="1.75390625" style="2" customWidth="1"/>
    <col min="2" max="2" width="2.625" style="3" customWidth="1"/>
    <col min="3" max="3" width="6.75390625" style="4" customWidth="1"/>
    <col min="4" max="4" width="7.125" style="4" customWidth="1"/>
    <col min="5" max="5" width="25.625" style="5" customWidth="1"/>
    <col min="6" max="6" width="12.375" style="120" customWidth="1"/>
    <col min="7" max="7" width="11.875" style="1" customWidth="1"/>
    <col min="8" max="8" width="13.125" style="1" customWidth="1"/>
    <col min="9" max="9" width="10.625" style="1" customWidth="1"/>
    <col min="10" max="10" width="8.00390625" style="86" customWidth="1"/>
    <col min="11" max="11" width="3.125" style="2" hidden="1" customWidth="1"/>
    <col min="12" max="12" width="16.00390625" style="2" hidden="1" customWidth="1"/>
    <col min="13" max="13" width="14.25390625" style="2" hidden="1" customWidth="1"/>
    <col min="14" max="32" width="0" style="2" hidden="1" customWidth="1"/>
    <col min="33" max="36" width="10.125" style="2" hidden="1" customWidth="1"/>
    <col min="37" max="37" width="12.25390625" style="2" hidden="1" customWidth="1"/>
    <col min="38" max="38" width="10.125" style="2" hidden="1" customWidth="1"/>
    <col min="39" max="39" width="0" style="2" hidden="1" customWidth="1"/>
    <col min="40" max="40" width="11.00390625" style="86" hidden="1" customWidth="1"/>
    <col min="41" max="41" width="10.25390625" style="2" hidden="1" customWidth="1"/>
    <col min="42" max="45" width="0" style="2" hidden="1" customWidth="1"/>
    <col min="46" max="46" width="13.875" style="2" hidden="1" customWidth="1"/>
    <col min="47" max="47" width="13.00390625" style="2" hidden="1" customWidth="1"/>
    <col min="48" max="65" width="0" style="2" hidden="1" customWidth="1"/>
    <col min="66" max="16384" width="9.125" style="2" customWidth="1"/>
  </cols>
  <sheetData>
    <row r="1" spans="6:10" ht="11.25">
      <c r="F1" s="228" t="s">
        <v>73</v>
      </c>
      <c r="G1" s="228"/>
      <c r="H1" s="228"/>
      <c r="I1" s="228"/>
      <c r="J1" s="217"/>
    </row>
    <row r="2" spans="6:10" ht="11.25">
      <c r="F2" s="216" t="s">
        <v>728</v>
      </c>
      <c r="G2" s="6"/>
      <c r="H2" s="6"/>
      <c r="I2" s="6"/>
      <c r="J2" s="6"/>
    </row>
    <row r="3" spans="6:10" ht="11.25">
      <c r="F3" s="216" t="s">
        <v>729</v>
      </c>
      <c r="G3" s="6"/>
      <c r="H3" s="6"/>
      <c r="I3" s="6"/>
      <c r="J3" s="6"/>
    </row>
    <row r="4" spans="2:10" ht="21" customHeight="1">
      <c r="B4" s="231" t="s">
        <v>727</v>
      </c>
      <c r="C4" s="231"/>
      <c r="D4" s="231"/>
      <c r="E4" s="231"/>
      <c r="F4" s="231"/>
      <c r="G4" s="231"/>
      <c r="H4" s="231"/>
      <c r="I4" s="231"/>
      <c r="J4" s="231"/>
    </row>
    <row r="5" spans="1:40" s="4" customFormat="1" ht="56.25">
      <c r="A5" s="7"/>
      <c r="B5" s="8" t="s">
        <v>74</v>
      </c>
      <c r="C5" s="9" t="s">
        <v>0</v>
      </c>
      <c r="D5" s="9" t="s">
        <v>1</v>
      </c>
      <c r="E5" s="9" t="s">
        <v>75</v>
      </c>
      <c r="F5" s="197" t="s">
        <v>711</v>
      </c>
      <c r="G5" s="198" t="s">
        <v>709</v>
      </c>
      <c r="H5" s="199" t="s">
        <v>76</v>
      </c>
      <c r="I5" s="199" t="s">
        <v>710</v>
      </c>
      <c r="J5" s="200" t="s">
        <v>77</v>
      </c>
      <c r="AN5" s="86"/>
    </row>
    <row r="6" spans="1:40" s="12" customFormat="1" ht="11.25">
      <c r="A6" s="10"/>
      <c r="B6" s="11" t="s">
        <v>19</v>
      </c>
      <c r="C6" s="11" t="s">
        <v>20</v>
      </c>
      <c r="D6" s="11" t="s">
        <v>21</v>
      </c>
      <c r="E6" s="11" t="s">
        <v>22</v>
      </c>
      <c r="F6" s="49" t="s">
        <v>23</v>
      </c>
      <c r="G6" s="11" t="s">
        <v>24</v>
      </c>
      <c r="H6" s="11" t="s">
        <v>25</v>
      </c>
      <c r="I6" s="11" t="s">
        <v>78</v>
      </c>
      <c r="J6" s="11" t="s">
        <v>79</v>
      </c>
      <c r="AN6" s="116"/>
    </row>
    <row r="7" spans="1:44" s="12" customFormat="1" ht="11.25">
      <c r="A7" s="10"/>
      <c r="B7" s="13" t="s">
        <v>2</v>
      </c>
      <c r="C7" s="14"/>
      <c r="D7" s="14"/>
      <c r="E7" s="15" t="s">
        <v>80</v>
      </c>
      <c r="F7" s="16">
        <f>F8+F14</f>
        <v>3007473</v>
      </c>
      <c r="G7" s="16">
        <f>G8+G14</f>
        <v>2259100</v>
      </c>
      <c r="H7" s="16">
        <f aca="true" t="shared" si="0" ref="H7:AF7">H8+H14</f>
        <v>1324311</v>
      </c>
      <c r="I7" s="16">
        <f t="shared" si="0"/>
        <v>0</v>
      </c>
      <c r="J7" s="17">
        <f aca="true" t="shared" si="1" ref="J7:J82">H7*100/G7</f>
        <v>58.62117657474215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6">
        <f t="shared" si="0"/>
        <v>0</v>
      </c>
      <c r="AE7" s="16">
        <f t="shared" si="0"/>
        <v>0</v>
      </c>
      <c r="AF7" s="16">
        <f t="shared" si="0"/>
        <v>0</v>
      </c>
      <c r="AG7" s="104"/>
      <c r="AH7" s="104"/>
      <c r="AI7" s="104"/>
      <c r="AJ7" s="104"/>
      <c r="AK7" s="104" t="str">
        <f>'[1]sheet1'!$F$8</f>
        <v>3 007 473,00</v>
      </c>
      <c r="AL7" s="104">
        <f>F7-AK7</f>
        <v>0</v>
      </c>
      <c r="AM7" s="104"/>
      <c r="AN7" s="104"/>
      <c r="AO7" s="104"/>
      <c r="AP7" s="106"/>
      <c r="AQ7" s="106"/>
      <c r="AR7" s="106"/>
    </row>
    <row r="8" spans="1:41" s="24" customFormat="1" ht="33.75">
      <c r="A8" s="18"/>
      <c r="B8" s="19"/>
      <c r="C8" s="20" t="s">
        <v>81</v>
      </c>
      <c r="D8" s="20"/>
      <c r="E8" s="21" t="s">
        <v>82</v>
      </c>
      <c r="F8" s="22">
        <f>F10+F11+F12+F13</f>
        <v>3007473</v>
      </c>
      <c r="G8" s="22">
        <f>SUM(G9:G12)</f>
        <v>2259100</v>
      </c>
      <c r="H8" s="22">
        <f>SUM(H9:H12)</f>
        <v>1324311</v>
      </c>
      <c r="I8" s="22">
        <f>SUM(I9:I12)</f>
        <v>0</v>
      </c>
      <c r="J8" s="23">
        <f t="shared" si="1"/>
        <v>58.62117657474215</v>
      </c>
      <c r="AM8" s="222" t="s">
        <v>81</v>
      </c>
      <c r="AN8" s="223"/>
      <c r="AO8" s="108"/>
    </row>
    <row r="9" spans="1:41" s="24" customFormat="1" ht="20.25" customHeight="1">
      <c r="A9" s="18"/>
      <c r="B9" s="80"/>
      <c r="C9" s="61"/>
      <c r="D9" s="147" t="s">
        <v>94</v>
      </c>
      <c r="E9" s="157" t="s">
        <v>95</v>
      </c>
      <c r="F9" s="97">
        <v>0</v>
      </c>
      <c r="G9" s="171">
        <v>63300</v>
      </c>
      <c r="H9" s="171">
        <v>63300</v>
      </c>
      <c r="I9" s="171">
        <v>0</v>
      </c>
      <c r="J9" s="32">
        <f t="shared" si="1"/>
        <v>100</v>
      </c>
      <c r="AM9" s="155"/>
      <c r="AN9" s="156"/>
      <c r="AO9" s="108"/>
    </row>
    <row r="10" spans="1:41" s="33" customFormat="1" ht="11.25">
      <c r="A10" s="25"/>
      <c r="B10" s="26"/>
      <c r="C10" s="27"/>
      <c r="D10" s="28" t="s">
        <v>43</v>
      </c>
      <c r="E10" s="29" t="s">
        <v>44</v>
      </c>
      <c r="F10" s="30">
        <f>'[1]sheet1'!$F$10</f>
        <v>370000</v>
      </c>
      <c r="G10" s="171">
        <v>47378</v>
      </c>
      <c r="H10" s="171">
        <v>41772</v>
      </c>
      <c r="I10" s="171">
        <v>0</v>
      </c>
      <c r="J10" s="32">
        <f t="shared" si="1"/>
        <v>88.16750390476592</v>
      </c>
      <c r="AM10" s="220"/>
      <c r="AN10" s="221"/>
      <c r="AO10" s="95" t="s">
        <v>43</v>
      </c>
    </row>
    <row r="11" spans="1:46" s="33" customFormat="1" ht="11.25">
      <c r="A11" s="25"/>
      <c r="B11" s="26"/>
      <c r="C11" s="27"/>
      <c r="D11" s="28" t="s">
        <v>83</v>
      </c>
      <c r="E11" s="29" t="s">
        <v>44</v>
      </c>
      <c r="F11" s="30" t="str">
        <f>'[1]sheet1'!$F$11</f>
        <v>1 977 905,00</v>
      </c>
      <c r="G11" s="171">
        <v>1836111</v>
      </c>
      <c r="H11" s="171">
        <v>914376.22</v>
      </c>
      <c r="I11" s="171">
        <v>0</v>
      </c>
      <c r="J11" s="32">
        <f t="shared" si="1"/>
        <v>49.79961560058188</v>
      </c>
      <c r="AM11" s="218"/>
      <c r="AN11" s="219"/>
      <c r="AO11" s="95" t="s">
        <v>83</v>
      </c>
      <c r="AT11" s="52">
        <f>H11+H12</f>
        <v>1219239</v>
      </c>
    </row>
    <row r="12" spans="1:41" s="33" customFormat="1" ht="11.25">
      <c r="A12" s="25"/>
      <c r="B12" s="26"/>
      <c r="C12" s="27"/>
      <c r="D12" s="28" t="s">
        <v>84</v>
      </c>
      <c r="E12" s="29" t="s">
        <v>44</v>
      </c>
      <c r="F12" s="30">
        <f>'[1]sheet1'!$F$12</f>
        <v>659568</v>
      </c>
      <c r="G12" s="171">
        <v>312311</v>
      </c>
      <c r="H12" s="171">
        <v>304862.78</v>
      </c>
      <c r="I12" s="171">
        <v>0</v>
      </c>
      <c r="J12" s="32">
        <f t="shared" si="1"/>
        <v>97.61512722894808</v>
      </c>
      <c r="AM12" s="218"/>
      <c r="AN12" s="219"/>
      <c r="AO12" s="95" t="s">
        <v>84</v>
      </c>
    </row>
    <row r="13" spans="1:45" s="33" customFormat="1" ht="22.5" hidden="1">
      <c r="A13" s="25"/>
      <c r="B13" s="26"/>
      <c r="C13" s="34"/>
      <c r="D13" s="35" t="s">
        <v>85</v>
      </c>
      <c r="E13" s="36" t="s">
        <v>86</v>
      </c>
      <c r="F13" s="30"/>
      <c r="G13" s="94"/>
      <c r="H13" s="94"/>
      <c r="I13" s="94"/>
      <c r="J13" s="32" t="e">
        <f t="shared" si="1"/>
        <v>#DIV/0!</v>
      </c>
      <c r="AN13" s="117"/>
      <c r="AS13" s="37"/>
    </row>
    <row r="14" spans="1:40" s="12" customFormat="1" ht="22.5" hidden="1">
      <c r="A14" s="10"/>
      <c r="B14" s="26"/>
      <c r="C14" s="38" t="s">
        <v>87</v>
      </c>
      <c r="D14" s="39"/>
      <c r="E14" s="40" t="s">
        <v>88</v>
      </c>
      <c r="F14" s="41">
        <f>F15</f>
        <v>0</v>
      </c>
      <c r="G14" s="41">
        <f>G15</f>
        <v>0</v>
      </c>
      <c r="H14" s="41">
        <f>H15</f>
        <v>0</v>
      </c>
      <c r="I14" s="41">
        <f>I15</f>
        <v>0</v>
      </c>
      <c r="J14" s="23" t="e">
        <f t="shared" si="1"/>
        <v>#DIV/0!</v>
      </c>
      <c r="AN14" s="116"/>
    </row>
    <row r="15" spans="1:40" s="33" customFormat="1" ht="22.5" hidden="1">
      <c r="A15" s="25"/>
      <c r="B15" s="26"/>
      <c r="C15" s="42"/>
      <c r="D15" s="28" t="s">
        <v>89</v>
      </c>
      <c r="E15" s="29" t="s">
        <v>90</v>
      </c>
      <c r="F15" s="30"/>
      <c r="G15" s="31">
        <v>0</v>
      </c>
      <c r="H15" s="30">
        <v>0</v>
      </c>
      <c r="I15" s="30">
        <v>0</v>
      </c>
      <c r="J15" s="32" t="e">
        <f t="shared" si="1"/>
        <v>#DIV/0!</v>
      </c>
      <c r="AN15" s="117"/>
    </row>
    <row r="16" spans="1:40" s="12" customFormat="1" ht="11.25">
      <c r="A16" s="10"/>
      <c r="B16" s="13" t="s">
        <v>3</v>
      </c>
      <c r="C16" s="14"/>
      <c r="D16" s="14"/>
      <c r="E16" s="43" t="s">
        <v>91</v>
      </c>
      <c r="F16" s="16">
        <f>F17+F22</f>
        <v>218940</v>
      </c>
      <c r="G16" s="16">
        <f>G17+G22</f>
        <v>244615</v>
      </c>
      <c r="H16" s="16">
        <f>H17+H22</f>
        <v>242477.41</v>
      </c>
      <c r="I16" s="16">
        <f>I17+I22</f>
        <v>0</v>
      </c>
      <c r="J16" s="17">
        <f t="shared" si="1"/>
        <v>99.12614107883817</v>
      </c>
      <c r="AK16" s="45" t="str">
        <f>'[1]sheet1'!$F$13</f>
        <v>218 940,00</v>
      </c>
      <c r="AN16" s="116"/>
    </row>
    <row r="17" spans="1:40" s="24" customFormat="1" ht="11.25">
      <c r="A17" s="18"/>
      <c r="B17" s="19"/>
      <c r="C17" s="20" t="s">
        <v>92</v>
      </c>
      <c r="D17" s="20"/>
      <c r="E17" s="21" t="s">
        <v>93</v>
      </c>
      <c r="F17" s="22">
        <f>F18+F21</f>
        <v>203440</v>
      </c>
      <c r="G17" s="22">
        <f>SUM(G18:G20)</f>
        <v>228882</v>
      </c>
      <c r="H17" s="22">
        <f>SUM(H18:H20)</f>
        <v>226748.54</v>
      </c>
      <c r="I17" s="22">
        <f>SUM(I18:I20)</f>
        <v>0</v>
      </c>
      <c r="J17" s="23">
        <f t="shared" si="1"/>
        <v>99.06787777107854</v>
      </c>
      <c r="AN17" s="118"/>
    </row>
    <row r="18" spans="1:40" s="24" customFormat="1" ht="22.5">
      <c r="A18" s="18"/>
      <c r="B18" s="19"/>
      <c r="C18" s="34"/>
      <c r="D18" s="35" t="s">
        <v>94</v>
      </c>
      <c r="E18" s="36" t="s">
        <v>95</v>
      </c>
      <c r="F18" s="160">
        <f>'[1]sheet1'!$F$15</f>
        <v>203440</v>
      </c>
      <c r="G18" s="171">
        <v>203932</v>
      </c>
      <c r="H18" s="171">
        <v>203803.54</v>
      </c>
      <c r="I18" s="171">
        <v>0</v>
      </c>
      <c r="J18" s="162">
        <f>H18*100/G18</f>
        <v>99.93700841456956</v>
      </c>
      <c r="AN18" s="118"/>
    </row>
    <row r="19" spans="1:40" s="24" customFormat="1" ht="11.25">
      <c r="A19" s="18"/>
      <c r="B19" s="19"/>
      <c r="C19" s="27"/>
      <c r="D19" s="148" t="s">
        <v>43</v>
      </c>
      <c r="E19" s="149" t="s">
        <v>44</v>
      </c>
      <c r="F19" s="30">
        <v>0</v>
      </c>
      <c r="G19" s="171">
        <v>14950</v>
      </c>
      <c r="H19" s="171">
        <v>14950</v>
      </c>
      <c r="I19" s="171">
        <v>0</v>
      </c>
      <c r="J19" s="162">
        <f>H19*100/G19</f>
        <v>100</v>
      </c>
      <c r="AN19" s="118"/>
    </row>
    <row r="20" spans="1:40" s="33" customFormat="1" ht="24" customHeight="1">
      <c r="A20" s="25"/>
      <c r="B20" s="26"/>
      <c r="C20" s="168"/>
      <c r="D20" s="148" t="s">
        <v>712</v>
      </c>
      <c r="E20" s="149" t="s">
        <v>66</v>
      </c>
      <c r="F20" s="201">
        <v>0</v>
      </c>
      <c r="G20" s="171">
        <v>10000</v>
      </c>
      <c r="H20" s="171">
        <v>7995</v>
      </c>
      <c r="I20" s="171">
        <v>0</v>
      </c>
      <c r="J20" s="162">
        <f>H20*100/G20</f>
        <v>79.95</v>
      </c>
      <c r="AN20" s="117"/>
    </row>
    <row r="21" spans="1:40" s="33" customFormat="1" ht="16.5" customHeight="1" hidden="1">
      <c r="A21" s="25"/>
      <c r="B21" s="26"/>
      <c r="C21" s="42"/>
      <c r="D21" s="163" t="s">
        <v>43</v>
      </c>
      <c r="E21" s="164" t="s">
        <v>44</v>
      </c>
      <c r="F21" s="165"/>
      <c r="G21" s="166"/>
      <c r="H21" s="166"/>
      <c r="I21" s="166"/>
      <c r="J21" s="167" t="e">
        <f t="shared" si="1"/>
        <v>#DIV/0!</v>
      </c>
      <c r="AN21" s="117"/>
    </row>
    <row r="22" spans="1:40" s="24" customFormat="1" ht="12.75" customHeight="1">
      <c r="A22" s="18"/>
      <c r="B22" s="19"/>
      <c r="C22" s="20" t="s">
        <v>96</v>
      </c>
      <c r="D22" s="20"/>
      <c r="E22" s="21" t="s">
        <v>97</v>
      </c>
      <c r="F22" s="22" t="str">
        <f>F23</f>
        <v>15 500,00</v>
      </c>
      <c r="G22" s="22">
        <f>G23</f>
        <v>15733</v>
      </c>
      <c r="H22" s="22">
        <f>H23</f>
        <v>15728.87</v>
      </c>
      <c r="I22" s="22">
        <f>I23</f>
        <v>0</v>
      </c>
      <c r="J22" s="23">
        <f t="shared" si="1"/>
        <v>99.97374944384416</v>
      </c>
      <c r="AN22" s="118"/>
    </row>
    <row r="23" spans="1:40" s="33" customFormat="1" ht="15" customHeight="1">
      <c r="A23" s="25"/>
      <c r="B23" s="26"/>
      <c r="C23" s="27"/>
      <c r="D23" s="28" t="s">
        <v>52</v>
      </c>
      <c r="E23" s="29" t="s">
        <v>53</v>
      </c>
      <c r="F23" s="30" t="str">
        <f>'[1]sheet1'!$F$17</f>
        <v>15 500,00</v>
      </c>
      <c r="G23" s="171">
        <v>15733</v>
      </c>
      <c r="H23" s="171">
        <v>15728.87</v>
      </c>
      <c r="I23" s="171">
        <v>0</v>
      </c>
      <c r="J23" s="32">
        <f t="shared" si="1"/>
        <v>99.97374944384416</v>
      </c>
      <c r="AN23" s="117"/>
    </row>
    <row r="24" spans="1:48" s="12" customFormat="1" ht="11.25">
      <c r="A24" s="10"/>
      <c r="B24" s="13" t="s">
        <v>4</v>
      </c>
      <c r="C24" s="14"/>
      <c r="D24" s="14"/>
      <c r="E24" s="43" t="s">
        <v>98</v>
      </c>
      <c r="F24" s="16">
        <f>F25+F36+F62</f>
        <v>6311923</v>
      </c>
      <c r="G24" s="16">
        <f>G25+G36+G62</f>
        <v>6534740</v>
      </c>
      <c r="H24" s="16">
        <f>H25+H36+H62</f>
        <v>6329595.79</v>
      </c>
      <c r="I24" s="16">
        <f>I25+I36+I62</f>
        <v>85748.46</v>
      </c>
      <c r="J24" s="17">
        <f t="shared" si="1"/>
        <v>96.86071350964231</v>
      </c>
      <c r="L24" s="45">
        <f>G24-G60-G61</f>
        <v>3738661</v>
      </c>
      <c r="M24" s="45">
        <f>H24-H60-H61</f>
        <v>3552138.7</v>
      </c>
      <c r="N24" s="12">
        <f>M24/L24</f>
        <v>0.950109865537421</v>
      </c>
      <c r="AK24" s="45" t="str">
        <f>'[1]sheet1'!$F$18</f>
        <v>6 311 923,00</v>
      </c>
      <c r="AN24" s="116"/>
      <c r="AO24" s="133" t="s">
        <v>680</v>
      </c>
      <c r="AT24" s="45">
        <f>G24-G60-G61</f>
        <v>3738661</v>
      </c>
      <c r="AU24" s="45">
        <f>H24-H60-H61</f>
        <v>3552138.7</v>
      </c>
      <c r="AV24" s="12">
        <f>AU24/AT24</f>
        <v>0.950109865537421</v>
      </c>
    </row>
    <row r="25" spans="1:48" s="24" customFormat="1" ht="15">
      <c r="A25" s="18"/>
      <c r="B25" s="19"/>
      <c r="C25" s="20" t="s">
        <v>99</v>
      </c>
      <c r="D25" s="20"/>
      <c r="E25" s="21" t="s">
        <v>100</v>
      </c>
      <c r="F25" s="22">
        <f>F26+F27+F28+F29+F31+F32+F33+F34+F35</f>
        <v>1800919</v>
      </c>
      <c r="G25" s="22">
        <f>SUM(G26:G35)</f>
        <v>1867553</v>
      </c>
      <c r="H25" s="22">
        <f>SUM(H26:H35)</f>
        <v>1867553</v>
      </c>
      <c r="I25" s="22">
        <f>SUM(I26:I35)</f>
        <v>0</v>
      </c>
      <c r="J25" s="23">
        <f t="shared" si="1"/>
        <v>100</v>
      </c>
      <c r="AI25" s="46">
        <f>G24-G60-G61</f>
        <v>3738661</v>
      </c>
      <c r="AJ25" s="46">
        <f>H24-H60-H61</f>
        <v>3552138.7</v>
      </c>
      <c r="AK25" s="151">
        <f>AJ25/AI25</f>
        <v>0.950109865537421</v>
      </c>
      <c r="AM25" s="107" t="s">
        <v>99</v>
      </c>
      <c r="AN25" s="134" t="s">
        <v>682</v>
      </c>
      <c r="AO25" s="108"/>
      <c r="AT25" s="46">
        <f>G60+G61</f>
        <v>2796079</v>
      </c>
      <c r="AU25" s="46">
        <f>H60+H61</f>
        <v>2777457.09</v>
      </c>
      <c r="AV25" s="12">
        <f>AU25/AT25</f>
        <v>0.9933399914666216</v>
      </c>
    </row>
    <row r="26" spans="1:48" s="51" customFormat="1" ht="22.5">
      <c r="A26" s="47"/>
      <c r="B26" s="19"/>
      <c r="C26" s="48"/>
      <c r="D26" s="28" t="s">
        <v>101</v>
      </c>
      <c r="E26" s="29" t="s">
        <v>102</v>
      </c>
      <c r="F26" s="49" t="str">
        <f>'[1]sheet1'!$F$20</f>
        <v>71 200,00</v>
      </c>
      <c r="G26" s="171">
        <v>73800</v>
      </c>
      <c r="H26" s="171">
        <v>73800</v>
      </c>
      <c r="I26" s="171">
        <v>0</v>
      </c>
      <c r="J26" s="32">
        <f t="shared" si="1"/>
        <v>100</v>
      </c>
      <c r="M26" s="102">
        <f>H26+H27+H28+H29+H30</f>
        <v>93900</v>
      </c>
      <c r="AG26" s="95" t="s">
        <v>101</v>
      </c>
      <c r="AH26" s="109">
        <f>D26-AG26</f>
        <v>0</v>
      </c>
      <c r="AI26" s="109"/>
      <c r="AJ26" s="109"/>
      <c r="AK26" s="109"/>
      <c r="AL26" s="109"/>
      <c r="AM26" s="109"/>
      <c r="AN26" s="119"/>
      <c r="AO26" s="95" t="s">
        <v>101</v>
      </c>
      <c r="AP26" s="111" t="s">
        <v>300</v>
      </c>
      <c r="AU26" s="102">
        <f>H26+H28+H29</f>
        <v>89700</v>
      </c>
      <c r="AV26" s="12"/>
    </row>
    <row r="27" spans="1:48" s="51" customFormat="1" ht="11.25">
      <c r="A27" s="47"/>
      <c r="B27" s="19"/>
      <c r="C27" s="48"/>
      <c r="D27" s="95" t="s">
        <v>111</v>
      </c>
      <c r="E27" s="110" t="s">
        <v>112</v>
      </c>
      <c r="F27" s="49" t="str">
        <f>AP27</f>
        <v>3 800,00</v>
      </c>
      <c r="G27" s="171">
        <v>3800</v>
      </c>
      <c r="H27" s="171">
        <v>3800</v>
      </c>
      <c r="I27" s="171">
        <v>0</v>
      </c>
      <c r="J27" s="32">
        <f t="shared" si="1"/>
        <v>100</v>
      </c>
      <c r="M27" s="102">
        <f>H25-M26</f>
        <v>1773653</v>
      </c>
      <c r="AG27" s="95" t="s">
        <v>111</v>
      </c>
      <c r="AH27" s="109">
        <f aca="true" t="shared" si="2" ref="AH27:AH35">D27-AG27</f>
        <v>0</v>
      </c>
      <c r="AI27" s="109"/>
      <c r="AJ27" s="109"/>
      <c r="AK27" s="109"/>
      <c r="AL27" s="109"/>
      <c r="AM27" s="109"/>
      <c r="AN27" s="119"/>
      <c r="AO27" s="95" t="s">
        <v>111</v>
      </c>
      <c r="AP27" s="111" t="s">
        <v>301</v>
      </c>
      <c r="AU27" s="102"/>
      <c r="AV27" s="12"/>
    </row>
    <row r="28" spans="1:47" s="51" customFormat="1" ht="11.25">
      <c r="A28" s="47"/>
      <c r="B28" s="19"/>
      <c r="C28" s="48"/>
      <c r="D28" s="28" t="s">
        <v>103</v>
      </c>
      <c r="E28" s="29" t="s">
        <v>104</v>
      </c>
      <c r="F28" s="49" t="str">
        <f>AP28</f>
        <v>13 500,00</v>
      </c>
      <c r="G28" s="171">
        <v>14000</v>
      </c>
      <c r="H28" s="171">
        <v>14000</v>
      </c>
      <c r="I28" s="171">
        <v>0</v>
      </c>
      <c r="J28" s="32">
        <f t="shared" si="1"/>
        <v>100</v>
      </c>
      <c r="AG28" s="95" t="s">
        <v>103</v>
      </c>
      <c r="AH28" s="109">
        <f t="shared" si="2"/>
        <v>0</v>
      </c>
      <c r="AI28" s="109"/>
      <c r="AJ28" s="109"/>
      <c r="AK28" s="109"/>
      <c r="AL28" s="109"/>
      <c r="AM28" s="109"/>
      <c r="AN28" s="119"/>
      <c r="AO28" s="95" t="s">
        <v>103</v>
      </c>
      <c r="AP28" s="111" t="s">
        <v>302</v>
      </c>
      <c r="AU28" s="102">
        <f>H25-AU26</f>
        <v>1777853</v>
      </c>
    </row>
    <row r="29" spans="1:42" s="51" customFormat="1" ht="11.25">
      <c r="A29" s="47"/>
      <c r="B29" s="19"/>
      <c r="C29" s="48"/>
      <c r="D29" s="28" t="s">
        <v>105</v>
      </c>
      <c r="E29" s="29" t="s">
        <v>106</v>
      </c>
      <c r="F29" s="49" t="str">
        <f>AP29</f>
        <v>1 800,00</v>
      </c>
      <c r="G29" s="171">
        <v>1900</v>
      </c>
      <c r="H29" s="171">
        <v>1900</v>
      </c>
      <c r="I29" s="171">
        <v>0</v>
      </c>
      <c r="J29" s="32">
        <f t="shared" si="1"/>
        <v>100</v>
      </c>
      <c r="AG29" s="95" t="s">
        <v>105</v>
      </c>
      <c r="AH29" s="109">
        <f t="shared" si="2"/>
        <v>0</v>
      </c>
      <c r="AI29" s="109"/>
      <c r="AJ29" s="109"/>
      <c r="AK29" s="109"/>
      <c r="AL29" s="109"/>
      <c r="AM29" s="109"/>
      <c r="AN29" s="119"/>
      <c r="AO29" s="95" t="s">
        <v>105</v>
      </c>
      <c r="AP29" s="111" t="s">
        <v>303</v>
      </c>
    </row>
    <row r="30" spans="1:42" s="51" customFormat="1" ht="11.25">
      <c r="A30" s="47"/>
      <c r="B30" s="19"/>
      <c r="C30" s="48"/>
      <c r="D30" s="158" t="s">
        <v>113</v>
      </c>
      <c r="E30" s="159" t="s">
        <v>114</v>
      </c>
      <c r="F30" s="49"/>
      <c r="G30" s="171">
        <v>400</v>
      </c>
      <c r="H30" s="171">
        <v>400</v>
      </c>
      <c r="I30" s="171">
        <v>0</v>
      </c>
      <c r="J30" s="32">
        <f t="shared" si="1"/>
        <v>100</v>
      </c>
      <c r="AG30" s="95"/>
      <c r="AH30" s="109"/>
      <c r="AI30" s="109"/>
      <c r="AJ30" s="109"/>
      <c r="AK30" s="109"/>
      <c r="AL30" s="109"/>
      <c r="AM30" s="109"/>
      <c r="AN30" s="119"/>
      <c r="AO30" s="95"/>
      <c r="AP30" s="111"/>
    </row>
    <row r="31" spans="1:42" s="51" customFormat="1" ht="11.25">
      <c r="A31" s="47"/>
      <c r="B31" s="19"/>
      <c r="C31" s="48"/>
      <c r="D31" s="28" t="s">
        <v>29</v>
      </c>
      <c r="E31" s="29" t="s">
        <v>30</v>
      </c>
      <c r="F31" s="49" t="str">
        <f>AP31</f>
        <v>40 000,00</v>
      </c>
      <c r="G31" s="171">
        <v>110000</v>
      </c>
      <c r="H31" s="171">
        <v>110000</v>
      </c>
      <c r="I31" s="171">
        <v>0</v>
      </c>
      <c r="J31" s="32">
        <f t="shared" si="1"/>
        <v>100</v>
      </c>
      <c r="AG31" s="95" t="s">
        <v>29</v>
      </c>
      <c r="AH31" s="109">
        <f t="shared" si="2"/>
        <v>0</v>
      </c>
      <c r="AI31" s="109"/>
      <c r="AJ31" s="109"/>
      <c r="AK31" s="109"/>
      <c r="AL31" s="109"/>
      <c r="AM31" s="109"/>
      <c r="AN31" s="119"/>
      <c r="AO31" s="95" t="s">
        <v>29</v>
      </c>
      <c r="AP31" s="111" t="s">
        <v>304</v>
      </c>
    </row>
    <row r="32" spans="1:42" s="33" customFormat="1" ht="11.25">
      <c r="A32" s="25"/>
      <c r="B32" s="26"/>
      <c r="C32" s="42"/>
      <c r="D32" s="28" t="s">
        <v>39</v>
      </c>
      <c r="E32" s="29" t="s">
        <v>40</v>
      </c>
      <c r="F32" s="49" t="str">
        <f>AP32</f>
        <v>700 000,00</v>
      </c>
      <c r="G32" s="171">
        <v>688000</v>
      </c>
      <c r="H32" s="171">
        <v>688000</v>
      </c>
      <c r="I32" s="171">
        <v>0</v>
      </c>
      <c r="J32" s="32">
        <f t="shared" si="1"/>
        <v>100</v>
      </c>
      <c r="AG32" s="95" t="s">
        <v>39</v>
      </c>
      <c r="AH32" s="109">
        <f t="shared" si="2"/>
        <v>0</v>
      </c>
      <c r="AI32" s="109"/>
      <c r="AJ32" s="109"/>
      <c r="AK32" s="109"/>
      <c r="AL32" s="109"/>
      <c r="AM32" s="109"/>
      <c r="AN32" s="119"/>
      <c r="AO32" s="95" t="s">
        <v>39</v>
      </c>
      <c r="AP32" s="111" t="s">
        <v>305</v>
      </c>
    </row>
    <row r="33" spans="1:42" s="33" customFormat="1" ht="15" customHeight="1">
      <c r="A33" s="25"/>
      <c r="B33" s="26"/>
      <c r="C33" s="27"/>
      <c r="D33" s="35" t="s">
        <v>43</v>
      </c>
      <c r="E33" s="36" t="s">
        <v>44</v>
      </c>
      <c r="F33" s="49" t="str">
        <f>AP33</f>
        <v>970 619,00</v>
      </c>
      <c r="G33" s="171">
        <v>975375.52</v>
      </c>
      <c r="H33" s="171">
        <v>975375.52</v>
      </c>
      <c r="I33" s="171">
        <v>0</v>
      </c>
      <c r="J33" s="32">
        <f t="shared" si="1"/>
        <v>100</v>
      </c>
      <c r="AG33" s="95" t="s">
        <v>43</v>
      </c>
      <c r="AH33" s="109">
        <f t="shared" si="2"/>
        <v>0</v>
      </c>
      <c r="AI33" s="109"/>
      <c r="AJ33" s="109"/>
      <c r="AK33" s="109"/>
      <c r="AL33" s="109"/>
      <c r="AM33" s="109"/>
      <c r="AN33" s="119"/>
      <c r="AO33" s="95" t="s">
        <v>43</v>
      </c>
      <c r="AP33" s="111" t="s">
        <v>306</v>
      </c>
    </row>
    <row r="34" spans="1:41" s="33" customFormat="1" ht="12.75" customHeight="1">
      <c r="A34" s="25"/>
      <c r="B34" s="26"/>
      <c r="C34" s="27"/>
      <c r="D34" s="28" t="s">
        <v>52</v>
      </c>
      <c r="E34" s="29" t="s">
        <v>53</v>
      </c>
      <c r="F34" s="49">
        <f>AP34</f>
        <v>0</v>
      </c>
      <c r="G34" s="171">
        <v>15</v>
      </c>
      <c r="H34" s="171">
        <v>15</v>
      </c>
      <c r="I34" s="171">
        <v>0</v>
      </c>
      <c r="J34" s="32">
        <f t="shared" si="1"/>
        <v>100</v>
      </c>
      <c r="AG34" s="95" t="s">
        <v>52</v>
      </c>
      <c r="AH34" s="109">
        <f t="shared" si="2"/>
        <v>0</v>
      </c>
      <c r="AI34" s="109"/>
      <c r="AJ34" s="109"/>
      <c r="AK34" s="109"/>
      <c r="AL34" s="109"/>
      <c r="AM34" s="109"/>
      <c r="AN34" s="119"/>
      <c r="AO34" s="95" t="s">
        <v>43</v>
      </c>
    </row>
    <row r="35" spans="1:40" s="33" customFormat="1" ht="22.5">
      <c r="A35" s="25"/>
      <c r="B35" s="26"/>
      <c r="C35" s="27"/>
      <c r="D35" s="95" t="s">
        <v>120</v>
      </c>
      <c r="E35" s="96" t="s">
        <v>121</v>
      </c>
      <c r="F35" s="49">
        <f>AP35</f>
        <v>0</v>
      </c>
      <c r="G35" s="171">
        <v>262.48</v>
      </c>
      <c r="H35" s="171">
        <v>262.48</v>
      </c>
      <c r="I35" s="171">
        <v>0</v>
      </c>
      <c r="J35" s="32">
        <f t="shared" si="1"/>
        <v>100</v>
      </c>
      <c r="AG35" s="95" t="s">
        <v>120</v>
      </c>
      <c r="AH35" s="109">
        <f t="shared" si="2"/>
        <v>0</v>
      </c>
      <c r="AI35" s="136"/>
      <c r="AJ35" s="136"/>
      <c r="AK35" s="136">
        <f>AL36/AK36</f>
        <v>0.9010919357293362</v>
      </c>
      <c r="AL35" s="136"/>
      <c r="AN35" s="117"/>
    </row>
    <row r="36" spans="1:48" s="24" customFormat="1" ht="11.25">
      <c r="A36" s="18"/>
      <c r="B36" s="19"/>
      <c r="C36" s="20" t="s">
        <v>107</v>
      </c>
      <c r="D36" s="20"/>
      <c r="E36" s="21" t="s">
        <v>108</v>
      </c>
      <c r="F36" s="22">
        <f>F37+F38+F39+F40+F41+F42+F43+F44+F45+F46+F47+F48+F49+F50+F51+F52+F53+F54+F55+F56+F57+F58+F59+F60+F61</f>
        <v>4506004</v>
      </c>
      <c r="G36" s="22">
        <f>SUM(G37:G61)</f>
        <v>4662187</v>
      </c>
      <c r="H36" s="22">
        <f>SUM(H37:H61)</f>
        <v>4458991.96</v>
      </c>
      <c r="I36" s="22">
        <f>SUM(I37:I61)</f>
        <v>85748.46</v>
      </c>
      <c r="J36" s="23">
        <f t="shared" si="1"/>
        <v>95.64163685412018</v>
      </c>
      <c r="L36" s="46">
        <f>H36-H38-H39-H40-H41-H42</f>
        <v>3911150.9600000004</v>
      </c>
      <c r="AI36" s="46">
        <f>G36-G60-G61</f>
        <v>1866108</v>
      </c>
      <c r="AJ36" s="46">
        <f>H36-H60-H61</f>
        <v>1681534.87</v>
      </c>
      <c r="AK36" s="46">
        <f>G36-G60-G61</f>
        <v>1866108</v>
      </c>
      <c r="AL36" s="46">
        <f>H36-H60-H61</f>
        <v>1681534.87</v>
      </c>
      <c r="AN36" s="134" t="s">
        <v>681</v>
      </c>
      <c r="AT36" s="46">
        <f>G36-G60-G61</f>
        <v>1866108</v>
      </c>
      <c r="AU36" s="46">
        <f>H36-H60-H61</f>
        <v>1681534.87</v>
      </c>
      <c r="AV36" s="24">
        <f>AU36/AT36</f>
        <v>0.9010919357293362</v>
      </c>
    </row>
    <row r="37" spans="1:47" s="33" customFormat="1" ht="22.5">
      <c r="A37" s="25"/>
      <c r="B37" s="26"/>
      <c r="C37" s="27"/>
      <c r="D37" s="28" t="s">
        <v>109</v>
      </c>
      <c r="E37" s="110" t="s">
        <v>110</v>
      </c>
      <c r="F37" s="30" t="str">
        <f aca="true" t="shared" si="3" ref="F37:F57">AN37</f>
        <v>11 000,00</v>
      </c>
      <c r="G37" s="171">
        <v>8000</v>
      </c>
      <c r="H37" s="171">
        <v>6945.16</v>
      </c>
      <c r="I37" s="171">
        <v>0</v>
      </c>
      <c r="J37" s="32">
        <f t="shared" si="1"/>
        <v>86.8145</v>
      </c>
      <c r="AG37" s="95" t="s">
        <v>109</v>
      </c>
      <c r="AH37" s="33">
        <f>D37-AG37</f>
        <v>0</v>
      </c>
      <c r="AJ37" s="33">
        <f>AJ36/AI36</f>
        <v>0.9010919357293362</v>
      </c>
      <c r="AM37" s="95" t="s">
        <v>109</v>
      </c>
      <c r="AN37" s="111" t="s">
        <v>307</v>
      </c>
      <c r="AU37" s="52">
        <f>AU36-H38-H39-H40-H41-H42</f>
        <v>1133693.87</v>
      </c>
    </row>
    <row r="38" spans="1:47" s="33" customFormat="1" ht="15" customHeight="1">
      <c r="A38" s="25"/>
      <c r="B38" s="26"/>
      <c r="C38" s="27"/>
      <c r="D38" s="28" t="s">
        <v>101</v>
      </c>
      <c r="E38" s="110" t="s">
        <v>102</v>
      </c>
      <c r="F38" s="30" t="str">
        <f t="shared" si="3"/>
        <v>452 498,00</v>
      </c>
      <c r="G38" s="171">
        <v>427098</v>
      </c>
      <c r="H38" s="171">
        <v>414241.19</v>
      </c>
      <c r="I38" s="171">
        <v>11064.94</v>
      </c>
      <c r="J38" s="32">
        <f t="shared" si="1"/>
        <v>96.9897283527434</v>
      </c>
      <c r="AG38" s="95" t="s">
        <v>101</v>
      </c>
      <c r="AH38" s="33">
        <f aca="true" t="shared" si="4" ref="AH38:AH61">D38-AG38</f>
        <v>0</v>
      </c>
      <c r="AI38" s="52">
        <f>G60+G61</f>
        <v>2796079</v>
      </c>
      <c r="AJ38" s="52">
        <f>H60+H61</f>
        <v>2777457.09</v>
      </c>
      <c r="AM38" s="95" t="s">
        <v>101</v>
      </c>
      <c r="AN38" s="111" t="s">
        <v>308</v>
      </c>
      <c r="AT38" s="52"/>
      <c r="AU38" s="52">
        <f>AU36-H38-H39-H40-H41-H42</f>
        <v>1133693.87</v>
      </c>
    </row>
    <row r="39" spans="1:40" s="33" customFormat="1" ht="15" customHeight="1">
      <c r="A39" s="25"/>
      <c r="B39" s="26"/>
      <c r="C39" s="27"/>
      <c r="D39" s="28" t="s">
        <v>111</v>
      </c>
      <c r="E39" s="110" t="s">
        <v>112</v>
      </c>
      <c r="F39" s="30" t="str">
        <f t="shared" si="3"/>
        <v>34 000,00</v>
      </c>
      <c r="G39" s="171">
        <v>34000</v>
      </c>
      <c r="H39" s="171">
        <v>33948.09</v>
      </c>
      <c r="I39" s="171">
        <v>38661.53</v>
      </c>
      <c r="J39" s="32">
        <f t="shared" si="1"/>
        <v>99.84732352941175</v>
      </c>
      <c r="AG39" s="95" t="s">
        <v>111</v>
      </c>
      <c r="AH39" s="33">
        <f t="shared" si="4"/>
        <v>0</v>
      </c>
      <c r="AM39" s="95" t="s">
        <v>111</v>
      </c>
      <c r="AN39" s="111" t="s">
        <v>309</v>
      </c>
    </row>
    <row r="40" spans="1:40" s="33" customFormat="1" ht="15" customHeight="1">
      <c r="A40" s="25"/>
      <c r="B40" s="26"/>
      <c r="C40" s="27"/>
      <c r="D40" s="28" t="s">
        <v>103</v>
      </c>
      <c r="E40" s="110" t="s">
        <v>104</v>
      </c>
      <c r="F40" s="30" t="str">
        <f t="shared" si="3"/>
        <v>86 578,00</v>
      </c>
      <c r="G40" s="171">
        <v>81578</v>
      </c>
      <c r="H40" s="171">
        <v>73546.55</v>
      </c>
      <c r="I40" s="171">
        <v>13972.25</v>
      </c>
      <c r="J40" s="32">
        <f t="shared" si="1"/>
        <v>90.15488244379613</v>
      </c>
      <c r="AG40" s="95" t="s">
        <v>103</v>
      </c>
      <c r="AH40" s="33">
        <f t="shared" si="4"/>
        <v>0</v>
      </c>
      <c r="AM40" s="95" t="s">
        <v>103</v>
      </c>
      <c r="AN40" s="111" t="s">
        <v>310</v>
      </c>
    </row>
    <row r="41" spans="1:40" s="33" customFormat="1" ht="15" customHeight="1">
      <c r="A41" s="25"/>
      <c r="B41" s="26"/>
      <c r="C41" s="27"/>
      <c r="D41" s="28" t="s">
        <v>105</v>
      </c>
      <c r="E41" s="110" t="s">
        <v>106</v>
      </c>
      <c r="F41" s="30" t="str">
        <f t="shared" si="3"/>
        <v>11 824,00</v>
      </c>
      <c r="G41" s="171">
        <v>9624</v>
      </c>
      <c r="H41" s="171">
        <v>8357.69</v>
      </c>
      <c r="I41" s="171">
        <v>1666.25</v>
      </c>
      <c r="J41" s="32">
        <f t="shared" si="1"/>
        <v>86.84216541978387</v>
      </c>
      <c r="AG41" s="95" t="s">
        <v>105</v>
      </c>
      <c r="AH41" s="33">
        <f t="shared" si="4"/>
        <v>0</v>
      </c>
      <c r="AM41" s="95" t="s">
        <v>105</v>
      </c>
      <c r="AN41" s="111" t="s">
        <v>311</v>
      </c>
    </row>
    <row r="42" spans="1:40" s="33" customFormat="1" ht="15" customHeight="1">
      <c r="A42" s="25"/>
      <c r="B42" s="26"/>
      <c r="C42" s="27"/>
      <c r="D42" s="28" t="s">
        <v>113</v>
      </c>
      <c r="E42" s="110" t="s">
        <v>114</v>
      </c>
      <c r="F42" s="30" t="str">
        <f t="shared" si="3"/>
        <v>15 000,00</v>
      </c>
      <c r="G42" s="171">
        <v>21400</v>
      </c>
      <c r="H42" s="171">
        <v>17747.48</v>
      </c>
      <c r="I42" s="171">
        <v>667.52</v>
      </c>
      <c r="J42" s="32">
        <f t="shared" si="1"/>
        <v>82.93214953271028</v>
      </c>
      <c r="AG42" s="95" t="s">
        <v>113</v>
      </c>
      <c r="AH42" s="33">
        <f t="shared" si="4"/>
        <v>0</v>
      </c>
      <c r="AM42" s="95" t="s">
        <v>113</v>
      </c>
      <c r="AN42" s="111" t="s">
        <v>312</v>
      </c>
    </row>
    <row r="43" spans="1:40" s="33" customFormat="1" ht="15" customHeight="1">
      <c r="A43" s="25"/>
      <c r="B43" s="26"/>
      <c r="C43" s="27"/>
      <c r="D43" s="28" t="s">
        <v>29</v>
      </c>
      <c r="E43" s="110" t="s">
        <v>30</v>
      </c>
      <c r="F43" s="30" t="str">
        <f t="shared" si="3"/>
        <v>92 700,00</v>
      </c>
      <c r="G43" s="171">
        <v>119700</v>
      </c>
      <c r="H43" s="171">
        <v>96008.23</v>
      </c>
      <c r="I43" s="171">
        <v>1303.89</v>
      </c>
      <c r="J43" s="32">
        <f t="shared" si="1"/>
        <v>80.20737677527151</v>
      </c>
      <c r="AG43" s="95" t="s">
        <v>29</v>
      </c>
      <c r="AH43" s="33">
        <f t="shared" si="4"/>
        <v>0</v>
      </c>
      <c r="AM43" s="95" t="s">
        <v>29</v>
      </c>
      <c r="AN43" s="111" t="s">
        <v>313</v>
      </c>
    </row>
    <row r="44" spans="1:40" s="33" customFormat="1" ht="15" customHeight="1">
      <c r="A44" s="25"/>
      <c r="B44" s="26"/>
      <c r="C44" s="27"/>
      <c r="D44" s="28" t="s">
        <v>37</v>
      </c>
      <c r="E44" s="110" t="s">
        <v>38</v>
      </c>
      <c r="F44" s="30" t="str">
        <f t="shared" si="3"/>
        <v>3 800,00</v>
      </c>
      <c r="G44" s="171">
        <v>2800</v>
      </c>
      <c r="H44" s="171">
        <v>1776.41</v>
      </c>
      <c r="I44" s="171">
        <v>167.61</v>
      </c>
      <c r="J44" s="32">
        <f t="shared" si="1"/>
        <v>63.443214285714284</v>
      </c>
      <c r="AG44" s="95" t="s">
        <v>37</v>
      </c>
      <c r="AH44" s="33">
        <f t="shared" si="4"/>
        <v>0</v>
      </c>
      <c r="AM44" s="95" t="s">
        <v>37</v>
      </c>
      <c r="AN44" s="111" t="s">
        <v>301</v>
      </c>
    </row>
    <row r="45" spans="1:40" s="33" customFormat="1" ht="15" customHeight="1">
      <c r="A45" s="25"/>
      <c r="B45" s="26"/>
      <c r="C45" s="27"/>
      <c r="D45" s="28" t="s">
        <v>39</v>
      </c>
      <c r="E45" s="110" t="s">
        <v>40</v>
      </c>
      <c r="F45" s="30" t="str">
        <f t="shared" si="3"/>
        <v>43 824,00</v>
      </c>
      <c r="G45" s="171">
        <v>301385</v>
      </c>
      <c r="H45" s="171">
        <v>283275.27</v>
      </c>
      <c r="I45" s="171">
        <v>0</v>
      </c>
      <c r="J45" s="32">
        <f t="shared" si="1"/>
        <v>93.99116412562006</v>
      </c>
      <c r="AG45" s="95" t="s">
        <v>39</v>
      </c>
      <c r="AH45" s="33">
        <f t="shared" si="4"/>
        <v>0</v>
      </c>
      <c r="AM45" s="95" t="s">
        <v>39</v>
      </c>
      <c r="AN45" s="111" t="s">
        <v>314</v>
      </c>
    </row>
    <row r="46" spans="1:40" s="33" customFormat="1" ht="15" customHeight="1">
      <c r="A46" s="25"/>
      <c r="B46" s="26"/>
      <c r="C46" s="27"/>
      <c r="D46" s="28" t="s">
        <v>41</v>
      </c>
      <c r="E46" s="110" t="s">
        <v>42</v>
      </c>
      <c r="F46" s="30" t="str">
        <f t="shared" si="3"/>
        <v>3 000,00</v>
      </c>
      <c r="G46" s="171">
        <v>2000</v>
      </c>
      <c r="H46" s="171">
        <v>1721</v>
      </c>
      <c r="I46" s="171">
        <v>0</v>
      </c>
      <c r="J46" s="32">
        <f t="shared" si="1"/>
        <v>86.05</v>
      </c>
      <c r="AG46" s="95" t="s">
        <v>41</v>
      </c>
      <c r="AH46" s="33">
        <f t="shared" si="4"/>
        <v>0</v>
      </c>
      <c r="AM46" s="95" t="s">
        <v>41</v>
      </c>
      <c r="AN46" s="111" t="s">
        <v>296</v>
      </c>
    </row>
    <row r="47" spans="1:40" s="33" customFormat="1" ht="15" customHeight="1">
      <c r="A47" s="25"/>
      <c r="B47" s="26"/>
      <c r="C47" s="27"/>
      <c r="D47" s="28" t="s">
        <v>43</v>
      </c>
      <c r="E47" s="110" t="s">
        <v>44</v>
      </c>
      <c r="F47" s="30" t="str">
        <f t="shared" si="3"/>
        <v>508 600,00</v>
      </c>
      <c r="G47" s="171">
        <v>759388</v>
      </c>
      <c r="H47" s="171">
        <v>652538.44</v>
      </c>
      <c r="I47" s="171">
        <v>13595.11</v>
      </c>
      <c r="J47" s="32">
        <f t="shared" si="1"/>
        <v>85.92951692678841</v>
      </c>
      <c r="AG47" s="95" t="s">
        <v>43</v>
      </c>
      <c r="AH47" s="33">
        <f t="shared" si="4"/>
        <v>0</v>
      </c>
      <c r="AM47" s="95" t="s">
        <v>43</v>
      </c>
      <c r="AN47" s="111" t="s">
        <v>315</v>
      </c>
    </row>
    <row r="48" spans="1:40" s="33" customFormat="1" ht="15" customHeight="1">
      <c r="A48" s="25"/>
      <c r="B48" s="26"/>
      <c r="C48" s="27"/>
      <c r="D48" s="28" t="s">
        <v>45</v>
      </c>
      <c r="E48" s="110" t="s">
        <v>46</v>
      </c>
      <c r="F48" s="30" t="str">
        <f t="shared" si="3"/>
        <v>700,00</v>
      </c>
      <c r="G48" s="171">
        <v>700</v>
      </c>
      <c r="H48" s="171">
        <v>644.2</v>
      </c>
      <c r="I48" s="171">
        <v>0</v>
      </c>
      <c r="J48" s="32">
        <f t="shared" si="1"/>
        <v>92.02857142857144</v>
      </c>
      <c r="AG48" s="95" t="s">
        <v>45</v>
      </c>
      <c r="AH48" s="33">
        <f t="shared" si="4"/>
        <v>0</v>
      </c>
      <c r="AM48" s="95" t="s">
        <v>45</v>
      </c>
      <c r="AN48" s="111" t="s">
        <v>316</v>
      </c>
    </row>
    <row r="49" spans="1:40" s="33" customFormat="1" ht="38.25" customHeight="1">
      <c r="A49" s="25"/>
      <c r="B49" s="26"/>
      <c r="C49" s="27"/>
      <c r="D49" s="28" t="s">
        <v>47</v>
      </c>
      <c r="E49" s="110" t="s">
        <v>48</v>
      </c>
      <c r="F49" s="30" t="str">
        <f t="shared" si="3"/>
        <v>3 100,00</v>
      </c>
      <c r="G49" s="171">
        <v>4100</v>
      </c>
      <c r="H49" s="171">
        <v>3419.28</v>
      </c>
      <c r="I49" s="171">
        <v>148.86</v>
      </c>
      <c r="J49" s="32">
        <f t="shared" si="1"/>
        <v>83.3970731707317</v>
      </c>
      <c r="AG49" s="95" t="s">
        <v>47</v>
      </c>
      <c r="AH49" s="33">
        <f t="shared" si="4"/>
        <v>0</v>
      </c>
      <c r="AM49" s="95" t="s">
        <v>47</v>
      </c>
      <c r="AN49" s="111" t="s">
        <v>317</v>
      </c>
    </row>
    <row r="50" spans="1:40" s="33" customFormat="1" ht="40.5" customHeight="1">
      <c r="A50" s="25"/>
      <c r="B50" s="26"/>
      <c r="C50" s="27"/>
      <c r="D50" s="28" t="s">
        <v>49</v>
      </c>
      <c r="E50" s="110" t="s">
        <v>50</v>
      </c>
      <c r="F50" s="30" t="str">
        <f t="shared" si="3"/>
        <v>2 000,00</v>
      </c>
      <c r="G50" s="171">
        <v>2000</v>
      </c>
      <c r="H50" s="171">
        <v>1116.68</v>
      </c>
      <c r="I50" s="171">
        <v>0</v>
      </c>
      <c r="J50" s="32">
        <f t="shared" si="1"/>
        <v>55.834</v>
      </c>
      <c r="AG50" s="95" t="s">
        <v>49</v>
      </c>
      <c r="AH50" s="33">
        <f t="shared" si="4"/>
        <v>0</v>
      </c>
      <c r="AM50" s="95" t="s">
        <v>49</v>
      </c>
      <c r="AN50" s="111" t="s">
        <v>299</v>
      </c>
    </row>
    <row r="51" spans="1:40" s="33" customFormat="1" ht="30" customHeight="1">
      <c r="A51" s="25"/>
      <c r="B51" s="26"/>
      <c r="C51" s="27"/>
      <c r="D51" s="28" t="s">
        <v>69</v>
      </c>
      <c r="E51" s="110" t="s">
        <v>70</v>
      </c>
      <c r="F51" s="30" t="str">
        <f t="shared" si="3"/>
        <v>18 000,00</v>
      </c>
      <c r="G51" s="171">
        <v>24000</v>
      </c>
      <c r="H51" s="171">
        <v>22179.08</v>
      </c>
      <c r="I51" s="171">
        <v>2234.71</v>
      </c>
      <c r="J51" s="32">
        <f t="shared" si="1"/>
        <v>92.41283333333334</v>
      </c>
      <c r="AG51" s="95" t="s">
        <v>69</v>
      </c>
      <c r="AH51" s="33">
        <f t="shared" si="4"/>
        <v>0</v>
      </c>
      <c r="AM51" s="95" t="s">
        <v>69</v>
      </c>
      <c r="AN51" s="111" t="s">
        <v>318</v>
      </c>
    </row>
    <row r="52" spans="1:40" s="33" customFormat="1" ht="15" customHeight="1">
      <c r="A52" s="25"/>
      <c r="B52" s="26"/>
      <c r="C52" s="27"/>
      <c r="D52" s="28" t="s">
        <v>51</v>
      </c>
      <c r="E52" s="110" t="s">
        <v>115</v>
      </c>
      <c r="F52" s="30" t="str">
        <f t="shared" si="3"/>
        <v>4 000,00</v>
      </c>
      <c r="G52" s="171">
        <v>4900</v>
      </c>
      <c r="H52" s="171">
        <v>4338.06</v>
      </c>
      <c r="I52" s="171">
        <v>238.79</v>
      </c>
      <c r="J52" s="32">
        <f t="shared" si="1"/>
        <v>88.53183673469388</v>
      </c>
      <c r="AG52" s="95" t="s">
        <v>51</v>
      </c>
      <c r="AH52" s="33">
        <f t="shared" si="4"/>
        <v>0</v>
      </c>
      <c r="AM52" s="95" t="s">
        <v>51</v>
      </c>
      <c r="AN52" s="111" t="s">
        <v>319</v>
      </c>
    </row>
    <row r="53" spans="1:40" s="33" customFormat="1" ht="15" customHeight="1">
      <c r="A53" s="25"/>
      <c r="B53" s="26"/>
      <c r="C53" s="27"/>
      <c r="D53" s="28" t="s">
        <v>52</v>
      </c>
      <c r="E53" s="110" t="s">
        <v>53</v>
      </c>
      <c r="F53" s="30" t="str">
        <f t="shared" si="3"/>
        <v>41 000,00</v>
      </c>
      <c r="G53" s="171">
        <v>30200</v>
      </c>
      <c r="H53" s="171">
        <v>29772.46</v>
      </c>
      <c r="I53" s="171">
        <v>707</v>
      </c>
      <c r="J53" s="32">
        <f t="shared" si="1"/>
        <v>98.58430463576158</v>
      </c>
      <c r="AG53" s="95" t="s">
        <v>52</v>
      </c>
      <c r="AH53" s="33">
        <f t="shared" si="4"/>
        <v>0</v>
      </c>
      <c r="AM53" s="95" t="s">
        <v>52</v>
      </c>
      <c r="AN53" s="111" t="s">
        <v>320</v>
      </c>
    </row>
    <row r="54" spans="1:40" s="33" customFormat="1" ht="22.5">
      <c r="A54" s="25"/>
      <c r="B54" s="26"/>
      <c r="C54" s="27"/>
      <c r="D54" s="28" t="s">
        <v>54</v>
      </c>
      <c r="E54" s="110" t="s">
        <v>55</v>
      </c>
      <c r="F54" s="30" t="str">
        <f t="shared" si="3"/>
        <v>15 680,00</v>
      </c>
      <c r="G54" s="171">
        <v>13492</v>
      </c>
      <c r="H54" s="171">
        <v>13492</v>
      </c>
      <c r="I54" s="171">
        <v>0</v>
      </c>
      <c r="J54" s="32">
        <f t="shared" si="1"/>
        <v>100</v>
      </c>
      <c r="AG54" s="95" t="s">
        <v>54</v>
      </c>
      <c r="AH54" s="33">
        <f t="shared" si="4"/>
        <v>0</v>
      </c>
      <c r="AM54" s="95" t="s">
        <v>54</v>
      </c>
      <c r="AN54" s="111" t="s">
        <v>321</v>
      </c>
    </row>
    <row r="55" spans="1:40" s="33" customFormat="1" ht="15" customHeight="1">
      <c r="A55" s="25"/>
      <c r="B55" s="26"/>
      <c r="C55" s="27"/>
      <c r="D55" s="28" t="s">
        <v>56</v>
      </c>
      <c r="E55" s="110" t="s">
        <v>57</v>
      </c>
      <c r="F55" s="30" t="str">
        <f t="shared" si="3"/>
        <v>9 000,00</v>
      </c>
      <c r="G55" s="171">
        <v>8300</v>
      </c>
      <c r="H55" s="171">
        <v>7513</v>
      </c>
      <c r="I55" s="171">
        <v>0</v>
      </c>
      <c r="J55" s="32">
        <f t="shared" si="1"/>
        <v>90.51807228915662</v>
      </c>
      <c r="AG55" s="95" t="s">
        <v>56</v>
      </c>
      <c r="AH55" s="33">
        <f t="shared" si="4"/>
        <v>0</v>
      </c>
      <c r="AM55" s="95" t="s">
        <v>56</v>
      </c>
      <c r="AN55" s="111" t="s">
        <v>322</v>
      </c>
    </row>
    <row r="56" spans="1:40" s="33" customFormat="1" ht="23.25" customHeight="1">
      <c r="A56" s="25"/>
      <c r="B56" s="26"/>
      <c r="C56" s="27"/>
      <c r="D56" s="28" t="s">
        <v>116</v>
      </c>
      <c r="E56" s="110" t="s">
        <v>117</v>
      </c>
      <c r="F56" s="30" t="str">
        <f t="shared" si="3"/>
        <v>2 000,00</v>
      </c>
      <c r="G56" s="171">
        <v>1608</v>
      </c>
      <c r="H56" s="171">
        <v>1608</v>
      </c>
      <c r="I56" s="171">
        <v>0</v>
      </c>
      <c r="J56" s="32">
        <f t="shared" si="1"/>
        <v>100</v>
      </c>
      <c r="AG56" s="95" t="s">
        <v>116</v>
      </c>
      <c r="AH56" s="33">
        <f t="shared" si="4"/>
        <v>0</v>
      </c>
      <c r="AM56" s="95" t="s">
        <v>116</v>
      </c>
      <c r="AN56" s="113" t="s">
        <v>299</v>
      </c>
    </row>
    <row r="57" spans="1:40" s="33" customFormat="1" ht="22.5">
      <c r="A57" s="25"/>
      <c r="B57" s="26"/>
      <c r="C57" s="27"/>
      <c r="D57" s="28" t="s">
        <v>118</v>
      </c>
      <c r="E57" s="110" t="s">
        <v>119</v>
      </c>
      <c r="F57" s="30" t="str">
        <f t="shared" si="3"/>
        <v>1 500,00</v>
      </c>
      <c r="G57" s="171">
        <v>635</v>
      </c>
      <c r="H57" s="171">
        <v>635</v>
      </c>
      <c r="I57" s="171">
        <v>1320</v>
      </c>
      <c r="J57" s="32">
        <f t="shared" si="1"/>
        <v>100</v>
      </c>
      <c r="AG57" s="95" t="s">
        <v>118</v>
      </c>
      <c r="AH57" s="33">
        <f t="shared" si="4"/>
        <v>0</v>
      </c>
      <c r="AM57" s="112" t="s">
        <v>118</v>
      </c>
      <c r="AN57" s="113" t="s">
        <v>323</v>
      </c>
    </row>
    <row r="58" spans="1:40" s="33" customFormat="1" ht="22.5">
      <c r="A58" s="25"/>
      <c r="B58" s="26"/>
      <c r="C58" s="27"/>
      <c r="D58" s="152" t="s">
        <v>120</v>
      </c>
      <c r="E58" s="153" t="s">
        <v>121</v>
      </c>
      <c r="F58" s="30">
        <v>0</v>
      </c>
      <c r="G58" s="171">
        <v>2000</v>
      </c>
      <c r="H58" s="171">
        <v>600</v>
      </c>
      <c r="I58" s="171">
        <v>0</v>
      </c>
      <c r="J58" s="32">
        <f t="shared" si="1"/>
        <v>30</v>
      </c>
      <c r="AG58" s="95" t="s">
        <v>120</v>
      </c>
      <c r="AH58" s="33">
        <f t="shared" si="4"/>
        <v>0</v>
      </c>
      <c r="AM58" s="95" t="s">
        <v>60</v>
      </c>
      <c r="AN58" s="113" t="s">
        <v>324</v>
      </c>
    </row>
    <row r="59" spans="1:40" s="33" customFormat="1" ht="33.75">
      <c r="A59" s="25"/>
      <c r="B59" s="26"/>
      <c r="C59" s="27"/>
      <c r="D59" s="28" t="s">
        <v>60</v>
      </c>
      <c r="E59" s="29" t="s">
        <v>61</v>
      </c>
      <c r="F59" s="30" t="str">
        <f>AN58</f>
        <v>6 200,00</v>
      </c>
      <c r="G59" s="171">
        <v>7200</v>
      </c>
      <c r="H59" s="171">
        <v>6111.6</v>
      </c>
      <c r="I59" s="171">
        <v>0</v>
      </c>
      <c r="J59" s="32">
        <f t="shared" si="1"/>
        <v>84.88333333333334</v>
      </c>
      <c r="AG59" s="95" t="s">
        <v>60</v>
      </c>
      <c r="AH59" s="33">
        <f t="shared" si="4"/>
        <v>0</v>
      </c>
      <c r="AM59" s="95" t="s">
        <v>122</v>
      </c>
      <c r="AN59" s="113" t="s">
        <v>325</v>
      </c>
    </row>
    <row r="60" spans="1:40" s="33" customFormat="1" ht="22.5">
      <c r="A60" s="25"/>
      <c r="B60" s="26"/>
      <c r="C60" s="27"/>
      <c r="D60" s="28" t="s">
        <v>122</v>
      </c>
      <c r="E60" s="29" t="s">
        <v>123</v>
      </c>
      <c r="F60" s="30" t="str">
        <f>AN59</f>
        <v>3 140 000,00</v>
      </c>
      <c r="G60" s="171">
        <v>2791579</v>
      </c>
      <c r="H60" s="171">
        <v>2777457.09</v>
      </c>
      <c r="I60" s="171">
        <v>0</v>
      </c>
      <c r="J60" s="32">
        <f t="shared" si="1"/>
        <v>99.4941246513174</v>
      </c>
      <c r="AG60" s="95" t="s">
        <v>122</v>
      </c>
      <c r="AH60" s="33">
        <f t="shared" si="4"/>
        <v>0</v>
      </c>
      <c r="AN60" s="117"/>
    </row>
    <row r="61" spans="1:40" s="33" customFormat="1" ht="22.5">
      <c r="A61" s="25"/>
      <c r="B61" s="26"/>
      <c r="C61" s="27"/>
      <c r="D61" s="28" t="s">
        <v>89</v>
      </c>
      <c r="E61" s="29" t="s">
        <v>90</v>
      </c>
      <c r="F61" s="30">
        <v>0</v>
      </c>
      <c r="G61" s="171">
        <v>4500</v>
      </c>
      <c r="H61" s="171">
        <v>0</v>
      </c>
      <c r="I61" s="171">
        <v>0</v>
      </c>
      <c r="J61" s="32">
        <f t="shared" si="1"/>
        <v>0</v>
      </c>
      <c r="AG61" s="95" t="s">
        <v>89</v>
      </c>
      <c r="AH61" s="33">
        <f t="shared" si="4"/>
        <v>0</v>
      </c>
      <c r="AN61" s="117"/>
    </row>
    <row r="62" spans="1:40" s="24" customFormat="1" ht="15" customHeight="1">
      <c r="A62" s="18"/>
      <c r="B62" s="53"/>
      <c r="C62" s="54">
        <v>60095</v>
      </c>
      <c r="D62" s="20"/>
      <c r="E62" s="55" t="s">
        <v>124</v>
      </c>
      <c r="F62" s="56">
        <f>F63</f>
        <v>5000</v>
      </c>
      <c r="G62" s="56">
        <f>G63</f>
        <v>5000</v>
      </c>
      <c r="H62" s="56">
        <f>H63</f>
        <v>3050.83</v>
      </c>
      <c r="I62" s="56">
        <f>I63</f>
        <v>0</v>
      </c>
      <c r="J62" s="57">
        <f t="shared" si="1"/>
        <v>61.0166</v>
      </c>
      <c r="AH62" s="33">
        <f aca="true" t="shared" si="5" ref="AH62:AH104">D62-AG62</f>
        <v>0</v>
      </c>
      <c r="AI62" s="33"/>
      <c r="AJ62" s="33"/>
      <c r="AK62" s="33"/>
      <c r="AL62" s="33"/>
      <c r="AN62" s="118"/>
    </row>
    <row r="63" spans="1:40" s="12" customFormat="1" ht="15" customHeight="1">
      <c r="A63" s="10"/>
      <c r="B63" s="58"/>
      <c r="C63" s="59"/>
      <c r="D63" s="28" t="s">
        <v>43</v>
      </c>
      <c r="E63" s="29" t="s">
        <v>44</v>
      </c>
      <c r="F63" s="60">
        <v>5000</v>
      </c>
      <c r="G63" s="171">
        <v>5000</v>
      </c>
      <c r="H63" s="171">
        <v>3050.83</v>
      </c>
      <c r="I63" s="171">
        <v>0</v>
      </c>
      <c r="J63" s="32">
        <f t="shared" si="1"/>
        <v>61.0166</v>
      </c>
      <c r="AH63" s="33">
        <f t="shared" si="5"/>
        <v>4300</v>
      </c>
      <c r="AI63" s="33"/>
      <c r="AJ63" s="33"/>
      <c r="AK63" s="33"/>
      <c r="AL63" s="33"/>
      <c r="AN63" s="116"/>
    </row>
    <row r="64" spans="1:40" s="12" customFormat="1" ht="18.75" customHeight="1">
      <c r="A64" s="10"/>
      <c r="B64" s="13" t="s">
        <v>5</v>
      </c>
      <c r="C64" s="14"/>
      <c r="D64" s="14"/>
      <c r="E64" s="43" t="s">
        <v>125</v>
      </c>
      <c r="F64" s="16">
        <f>F65</f>
        <v>69248</v>
      </c>
      <c r="G64" s="16">
        <f>G65</f>
        <v>29934</v>
      </c>
      <c r="H64" s="16">
        <f>H65</f>
        <v>22614.51</v>
      </c>
      <c r="I64" s="16">
        <f>I65</f>
        <v>0</v>
      </c>
      <c r="J64" s="17">
        <f t="shared" si="1"/>
        <v>75.5479053918621</v>
      </c>
      <c r="AH64" s="33">
        <f t="shared" si="5"/>
        <v>0</v>
      </c>
      <c r="AI64" s="33"/>
      <c r="AJ64" s="33"/>
      <c r="AK64" s="33" t="str">
        <f>'[1]sheet1'!$F$53</f>
        <v>69 248,00</v>
      </c>
      <c r="AL64" s="33"/>
      <c r="AN64" s="116"/>
    </row>
    <row r="65" spans="1:40" s="24" customFormat="1" ht="24.75" customHeight="1">
      <c r="A65" s="18"/>
      <c r="B65" s="19"/>
      <c r="C65" s="20" t="s">
        <v>126</v>
      </c>
      <c r="D65" s="20"/>
      <c r="E65" s="21" t="s">
        <v>127</v>
      </c>
      <c r="F65" s="22">
        <f>F67+F68+F69</f>
        <v>69248</v>
      </c>
      <c r="G65" s="22">
        <f>SUM(G66:G71)</f>
        <v>29934</v>
      </c>
      <c r="H65" s="22">
        <f>SUM(H66:H71)</f>
        <v>22614.51</v>
      </c>
      <c r="I65" s="22">
        <f>SUM(I66:I71)</f>
        <v>0</v>
      </c>
      <c r="J65" s="23">
        <f t="shared" si="1"/>
        <v>75.5479053918621</v>
      </c>
      <c r="AH65" s="33">
        <f t="shared" si="5"/>
        <v>0</v>
      </c>
      <c r="AI65" s="33"/>
      <c r="AJ65" s="33"/>
      <c r="AK65" s="33"/>
      <c r="AL65" s="33"/>
      <c r="AN65" s="118"/>
    </row>
    <row r="66" spans="1:40" s="24" customFormat="1" ht="24.75" customHeight="1">
      <c r="A66" s="18"/>
      <c r="B66" s="19"/>
      <c r="C66" s="48"/>
      <c r="D66" s="158" t="s">
        <v>29</v>
      </c>
      <c r="E66" s="159" t="s">
        <v>30</v>
      </c>
      <c r="F66" s="49">
        <v>0</v>
      </c>
      <c r="G66" s="171">
        <v>200</v>
      </c>
      <c r="H66" s="171">
        <v>191.21</v>
      </c>
      <c r="I66" s="171">
        <v>0</v>
      </c>
      <c r="J66" s="167">
        <f t="shared" si="1"/>
        <v>95.605</v>
      </c>
      <c r="AH66" s="33"/>
      <c r="AI66" s="33"/>
      <c r="AJ66" s="33"/>
      <c r="AK66" s="33"/>
      <c r="AL66" s="33"/>
      <c r="AN66" s="118"/>
    </row>
    <row r="67" spans="1:40" s="24" customFormat="1" ht="15" customHeight="1">
      <c r="A67" s="18"/>
      <c r="B67" s="19"/>
      <c r="C67" s="61"/>
      <c r="D67" s="163" t="s">
        <v>43</v>
      </c>
      <c r="E67" s="164" t="s">
        <v>44</v>
      </c>
      <c r="F67" s="169" t="str">
        <f>AN67</f>
        <v>69 248,00</v>
      </c>
      <c r="G67" s="171">
        <v>21095</v>
      </c>
      <c r="H67" s="171">
        <v>13819.98</v>
      </c>
      <c r="I67" s="171">
        <v>0</v>
      </c>
      <c r="J67" s="167">
        <f t="shared" si="1"/>
        <v>65.51305996681678</v>
      </c>
      <c r="AG67" s="95" t="s">
        <v>43</v>
      </c>
      <c r="AH67" s="33">
        <f t="shared" si="5"/>
        <v>0</v>
      </c>
      <c r="AI67" s="33"/>
      <c r="AJ67" s="33"/>
      <c r="AK67" s="33"/>
      <c r="AL67" s="33"/>
      <c r="AN67" s="113" t="s">
        <v>326</v>
      </c>
    </row>
    <row r="68" spans="1:40" s="24" customFormat="1" ht="15" customHeight="1">
      <c r="A68" s="18"/>
      <c r="B68" s="19"/>
      <c r="C68" s="61"/>
      <c r="D68" s="95" t="s">
        <v>52</v>
      </c>
      <c r="E68" s="96" t="s">
        <v>53</v>
      </c>
      <c r="F68" s="60">
        <v>0</v>
      </c>
      <c r="G68" s="171">
        <v>221</v>
      </c>
      <c r="H68" s="171">
        <v>220.32</v>
      </c>
      <c r="I68" s="171">
        <v>0</v>
      </c>
      <c r="J68" s="32">
        <f t="shared" si="1"/>
        <v>99.6923076923077</v>
      </c>
      <c r="AG68" s="95" t="s">
        <v>52</v>
      </c>
      <c r="AH68" s="33">
        <f t="shared" si="5"/>
        <v>0</v>
      </c>
      <c r="AI68" s="33"/>
      <c r="AJ68" s="33"/>
      <c r="AK68" s="33"/>
      <c r="AL68" s="33"/>
      <c r="AN68" s="70"/>
    </row>
    <row r="69" spans="1:40" s="24" customFormat="1" ht="15" customHeight="1">
      <c r="A69" s="18"/>
      <c r="B69" s="19"/>
      <c r="C69" s="61"/>
      <c r="D69" s="142" t="s">
        <v>261</v>
      </c>
      <c r="E69" s="170" t="s">
        <v>262</v>
      </c>
      <c r="F69" s="137">
        <v>0</v>
      </c>
      <c r="G69" s="171">
        <v>35</v>
      </c>
      <c r="H69" s="171">
        <v>0</v>
      </c>
      <c r="I69" s="171">
        <v>0</v>
      </c>
      <c r="J69" s="32">
        <f t="shared" si="1"/>
        <v>0</v>
      </c>
      <c r="AG69" s="95"/>
      <c r="AH69" s="33"/>
      <c r="AI69" s="33"/>
      <c r="AJ69" s="33"/>
      <c r="AK69" s="33"/>
      <c r="AL69" s="33"/>
      <c r="AN69" s="70"/>
    </row>
    <row r="70" spans="1:40" s="24" customFormat="1" ht="22.5" customHeight="1">
      <c r="A70" s="18"/>
      <c r="B70" s="19"/>
      <c r="C70" s="61"/>
      <c r="D70" s="148" t="s">
        <v>85</v>
      </c>
      <c r="E70" s="149" t="s">
        <v>86</v>
      </c>
      <c r="F70" s="60">
        <v>0</v>
      </c>
      <c r="G70" s="171">
        <v>7333</v>
      </c>
      <c r="H70" s="171">
        <v>7333</v>
      </c>
      <c r="I70" s="171">
        <v>0</v>
      </c>
      <c r="J70" s="32">
        <f t="shared" si="1"/>
        <v>100</v>
      </c>
      <c r="AG70" s="95"/>
      <c r="AH70" s="33"/>
      <c r="AI70" s="33"/>
      <c r="AJ70" s="33"/>
      <c r="AK70" s="33"/>
      <c r="AL70" s="33"/>
      <c r="AN70" s="70"/>
    </row>
    <row r="71" spans="1:40" s="24" customFormat="1" ht="24.75" customHeight="1">
      <c r="A71" s="18"/>
      <c r="B71" s="19"/>
      <c r="C71" s="61"/>
      <c r="D71" s="148" t="s">
        <v>60</v>
      </c>
      <c r="E71" s="149" t="s">
        <v>61</v>
      </c>
      <c r="F71" s="202">
        <v>0</v>
      </c>
      <c r="G71" s="171">
        <v>1050</v>
      </c>
      <c r="H71" s="171">
        <v>1050</v>
      </c>
      <c r="I71" s="171">
        <v>0</v>
      </c>
      <c r="J71" s="32">
        <f t="shared" si="1"/>
        <v>100</v>
      </c>
      <c r="AG71" s="95" t="s">
        <v>261</v>
      </c>
      <c r="AH71" s="33">
        <f>D69-AG71</f>
        <v>0</v>
      </c>
      <c r="AI71" s="33"/>
      <c r="AJ71" s="33"/>
      <c r="AK71" s="33"/>
      <c r="AL71" s="33"/>
      <c r="AN71" s="70"/>
    </row>
    <row r="72" spans="1:40" s="12" customFormat="1" ht="15" customHeight="1">
      <c r="A72" s="10"/>
      <c r="B72" s="13" t="s">
        <v>6</v>
      </c>
      <c r="C72" s="14"/>
      <c r="D72" s="14"/>
      <c r="E72" s="43" t="s">
        <v>128</v>
      </c>
      <c r="F72" s="16">
        <f>F73+F84+F86+F88</f>
        <v>454835</v>
      </c>
      <c r="G72" s="16">
        <f>G73+G84+G86+G88</f>
        <v>622386</v>
      </c>
      <c r="H72" s="16">
        <f>H73+H84+H86+H88</f>
        <v>416369.49000000005</v>
      </c>
      <c r="I72" s="16">
        <f>I73+I84+I86+I88</f>
        <v>16686.22</v>
      </c>
      <c r="J72" s="17">
        <f t="shared" si="1"/>
        <v>66.89891642806877</v>
      </c>
      <c r="AG72" s="95"/>
      <c r="AH72" s="33">
        <f t="shared" si="5"/>
        <v>0</v>
      </c>
      <c r="AI72" s="33"/>
      <c r="AJ72" s="33"/>
      <c r="AK72" s="33" t="str">
        <f>'[1]sheet1'!$F$56</f>
        <v>454 835,00</v>
      </c>
      <c r="AL72" s="33"/>
      <c r="AM72" s="135" t="s">
        <v>685</v>
      </c>
      <c r="AN72" s="116"/>
    </row>
    <row r="73" spans="1:48" s="24" customFormat="1" ht="22.5">
      <c r="A73" s="18"/>
      <c r="B73" s="19"/>
      <c r="C73" s="20" t="s">
        <v>129</v>
      </c>
      <c r="D73" s="20"/>
      <c r="E73" s="21" t="s">
        <v>130</v>
      </c>
      <c r="F73" s="22">
        <f>F74+F75+F76+F77+F78+F79+F80+F81+F82+F83</f>
        <v>125500</v>
      </c>
      <c r="G73" s="22">
        <f>SUM(G79:G80)</f>
        <v>194800</v>
      </c>
      <c r="H73" s="22">
        <f>SUM(H79:H80)</f>
        <v>7084.17</v>
      </c>
      <c r="I73" s="22">
        <f>SUM(I79:I80)</f>
        <v>0</v>
      </c>
      <c r="J73" s="23">
        <f t="shared" si="1"/>
        <v>3.6366375770020536</v>
      </c>
      <c r="AG73" s="95"/>
      <c r="AH73" s="33">
        <f t="shared" si="5"/>
        <v>0</v>
      </c>
      <c r="AI73" s="33"/>
      <c r="AJ73" s="33"/>
      <c r="AK73" s="33"/>
      <c r="AL73" s="33"/>
      <c r="AM73" s="114" t="s">
        <v>683</v>
      </c>
      <c r="AN73" s="118"/>
      <c r="AT73" s="46">
        <f>G74+G75+G76+G77</f>
        <v>0</v>
      </c>
      <c r="AU73" s="46">
        <f>H74+H75+H76+H77</f>
        <v>0</v>
      </c>
      <c r="AV73" s="24" t="e">
        <f>AU73/AT73</f>
        <v>#DIV/0!</v>
      </c>
    </row>
    <row r="74" spans="1:40" s="12" customFormat="1" ht="15" customHeight="1" hidden="1">
      <c r="A74" s="10"/>
      <c r="B74" s="26"/>
      <c r="C74" s="62"/>
      <c r="D74" s="28" t="s">
        <v>101</v>
      </c>
      <c r="E74" s="29" t="s">
        <v>102</v>
      </c>
      <c r="F74" s="60"/>
      <c r="G74" s="94"/>
      <c r="H74" s="94"/>
      <c r="I74" s="94"/>
      <c r="J74" s="32" t="e">
        <f t="shared" si="1"/>
        <v>#DIV/0!</v>
      </c>
      <c r="AH74" s="33">
        <f t="shared" si="5"/>
        <v>4010</v>
      </c>
      <c r="AI74" s="33"/>
      <c r="AJ74" s="33"/>
      <c r="AK74" s="33"/>
      <c r="AL74" s="33"/>
      <c r="AN74" s="116"/>
    </row>
    <row r="75" spans="1:40" s="12" customFormat="1" ht="15" customHeight="1" hidden="1">
      <c r="A75" s="10"/>
      <c r="B75" s="26"/>
      <c r="C75" s="62"/>
      <c r="D75" s="28" t="s">
        <v>111</v>
      </c>
      <c r="E75" s="29" t="s">
        <v>112</v>
      </c>
      <c r="F75" s="60"/>
      <c r="G75" s="94"/>
      <c r="H75" s="94"/>
      <c r="I75" s="94"/>
      <c r="J75" s="32" t="e">
        <f t="shared" si="1"/>
        <v>#DIV/0!</v>
      </c>
      <c r="K75" s="45">
        <f>G75+G76+G77+G78</f>
        <v>0</v>
      </c>
      <c r="L75" s="45">
        <f>H75+H76+H77+H78</f>
        <v>0</v>
      </c>
      <c r="M75" s="12" t="e">
        <f>L75/K75</f>
        <v>#DIV/0!</v>
      </c>
      <c r="AH75" s="33">
        <f t="shared" si="5"/>
        <v>4040</v>
      </c>
      <c r="AI75" s="33"/>
      <c r="AJ75" s="33"/>
      <c r="AK75" s="33"/>
      <c r="AL75" s="33"/>
      <c r="AN75" s="116"/>
    </row>
    <row r="76" spans="1:40" s="12" customFormat="1" ht="15" customHeight="1" hidden="1">
      <c r="A76" s="10"/>
      <c r="B76" s="26"/>
      <c r="C76" s="62"/>
      <c r="D76" s="28" t="s">
        <v>103</v>
      </c>
      <c r="E76" s="29" t="s">
        <v>104</v>
      </c>
      <c r="F76" s="60"/>
      <c r="G76" s="94"/>
      <c r="H76" s="94"/>
      <c r="I76" s="94"/>
      <c r="J76" s="32" t="e">
        <f t="shared" si="1"/>
        <v>#DIV/0!</v>
      </c>
      <c r="L76" s="45" t="e">
        <f>H73-L75-H79-H80-H81-#REF!</f>
        <v>#REF!</v>
      </c>
      <c r="AH76" s="33">
        <f t="shared" si="5"/>
        <v>4110</v>
      </c>
      <c r="AI76" s="33"/>
      <c r="AJ76" s="33"/>
      <c r="AK76" s="33"/>
      <c r="AL76" s="33"/>
      <c r="AN76" s="116"/>
    </row>
    <row r="77" spans="1:40" s="12" customFormat="1" ht="15" customHeight="1" hidden="1">
      <c r="A77" s="10"/>
      <c r="B77" s="26"/>
      <c r="C77" s="62"/>
      <c r="D77" s="28" t="s">
        <v>105</v>
      </c>
      <c r="E77" s="29" t="s">
        <v>106</v>
      </c>
      <c r="F77" s="60"/>
      <c r="G77" s="94"/>
      <c r="H77" s="94"/>
      <c r="I77" s="94"/>
      <c r="J77" s="32" t="e">
        <f t="shared" si="1"/>
        <v>#DIV/0!</v>
      </c>
      <c r="AH77" s="33">
        <f t="shared" si="5"/>
        <v>4120</v>
      </c>
      <c r="AI77" s="33"/>
      <c r="AJ77" s="33"/>
      <c r="AK77" s="33"/>
      <c r="AL77" s="33"/>
      <c r="AN77" s="116"/>
    </row>
    <row r="78" spans="1:40" s="12" customFormat="1" ht="15" customHeight="1" hidden="1">
      <c r="A78" s="10"/>
      <c r="B78" s="26"/>
      <c r="C78" s="62"/>
      <c r="D78" s="28" t="s">
        <v>29</v>
      </c>
      <c r="E78" s="29" t="s">
        <v>30</v>
      </c>
      <c r="F78" s="60"/>
      <c r="G78" s="94"/>
      <c r="H78" s="94"/>
      <c r="I78" s="94"/>
      <c r="J78" s="32" t="e">
        <f t="shared" si="1"/>
        <v>#DIV/0!</v>
      </c>
      <c r="AH78" s="33">
        <f t="shared" si="5"/>
        <v>4210</v>
      </c>
      <c r="AI78" s="33"/>
      <c r="AJ78" s="33"/>
      <c r="AK78" s="33"/>
      <c r="AL78" s="33"/>
      <c r="AN78" s="116"/>
    </row>
    <row r="79" spans="1:40" s="12" customFormat="1" ht="15" customHeight="1">
      <c r="A79" s="10"/>
      <c r="B79" s="26"/>
      <c r="C79" s="62"/>
      <c r="D79" s="28" t="s">
        <v>39</v>
      </c>
      <c r="E79" s="29" t="s">
        <v>40</v>
      </c>
      <c r="F79" s="60" t="str">
        <f>AN79</f>
        <v>2 500,00</v>
      </c>
      <c r="G79" s="171">
        <v>5500</v>
      </c>
      <c r="H79" s="171">
        <v>1907.73</v>
      </c>
      <c r="I79" s="171">
        <v>0</v>
      </c>
      <c r="J79" s="32">
        <f t="shared" si="1"/>
        <v>34.686</v>
      </c>
      <c r="AG79" s="95" t="s">
        <v>39</v>
      </c>
      <c r="AH79" s="33">
        <f t="shared" si="5"/>
        <v>0</v>
      </c>
      <c r="AI79" s="33"/>
      <c r="AJ79" s="33"/>
      <c r="AK79" s="33"/>
      <c r="AL79" s="33"/>
      <c r="AM79" s="95" t="s">
        <v>39</v>
      </c>
      <c r="AN79" s="113" t="s">
        <v>327</v>
      </c>
    </row>
    <row r="80" spans="1:40" s="12" customFormat="1" ht="15" customHeight="1">
      <c r="A80" s="10"/>
      <c r="B80" s="26"/>
      <c r="C80" s="62"/>
      <c r="D80" s="28" t="s">
        <v>43</v>
      </c>
      <c r="E80" s="29" t="s">
        <v>44</v>
      </c>
      <c r="F80" s="60" t="str">
        <f>AN80</f>
        <v>123 000,00</v>
      </c>
      <c r="G80" s="171">
        <v>189300</v>
      </c>
      <c r="H80" s="171">
        <v>5176.44</v>
      </c>
      <c r="I80" s="171">
        <v>0</v>
      </c>
      <c r="J80" s="32">
        <f t="shared" si="1"/>
        <v>2.7345166402535654</v>
      </c>
      <c r="AG80" s="95" t="s">
        <v>43</v>
      </c>
      <c r="AH80" s="33">
        <f t="shared" si="5"/>
        <v>0</v>
      </c>
      <c r="AI80" s="33"/>
      <c r="AJ80" s="33"/>
      <c r="AK80" s="33"/>
      <c r="AL80" s="33"/>
      <c r="AM80" s="95" t="s">
        <v>43</v>
      </c>
      <c r="AN80" s="113" t="s">
        <v>328</v>
      </c>
    </row>
    <row r="81" spans="1:47" s="12" customFormat="1" ht="22.5" hidden="1">
      <c r="A81" s="10"/>
      <c r="B81" s="26"/>
      <c r="C81" s="62"/>
      <c r="D81" s="28" t="s">
        <v>54</v>
      </c>
      <c r="E81" s="29" t="s">
        <v>55</v>
      </c>
      <c r="F81" s="60"/>
      <c r="G81" s="94"/>
      <c r="H81" s="94"/>
      <c r="I81" s="94"/>
      <c r="J81" s="32" t="e">
        <f t="shared" si="1"/>
        <v>#DIV/0!</v>
      </c>
      <c r="AH81" s="33">
        <f t="shared" si="5"/>
        <v>4440</v>
      </c>
      <c r="AI81" s="33"/>
      <c r="AJ81" s="33"/>
      <c r="AK81" s="33"/>
      <c r="AL81" s="33"/>
      <c r="AN81" s="116"/>
      <c r="AU81" s="45">
        <f>H81+H82</f>
        <v>0</v>
      </c>
    </row>
    <row r="82" spans="1:40" s="12" customFormat="1" ht="33.75" hidden="1">
      <c r="A82" s="10"/>
      <c r="B82" s="26"/>
      <c r="C82" s="62"/>
      <c r="D82" s="28" t="s">
        <v>60</v>
      </c>
      <c r="E82" s="29" t="s">
        <v>61</v>
      </c>
      <c r="F82" s="60"/>
      <c r="G82" s="94"/>
      <c r="H82" s="94"/>
      <c r="I82" s="94"/>
      <c r="J82" s="32" t="e">
        <f t="shared" si="1"/>
        <v>#DIV/0!</v>
      </c>
      <c r="AH82" s="33">
        <f t="shared" si="5"/>
        <v>4700</v>
      </c>
      <c r="AI82" s="33"/>
      <c r="AJ82" s="33"/>
      <c r="AK82" s="33"/>
      <c r="AL82" s="33"/>
      <c r="AN82" s="116"/>
    </row>
    <row r="83" spans="1:40" s="12" customFormat="1" ht="22.5" hidden="1">
      <c r="A83" s="10"/>
      <c r="B83" s="26"/>
      <c r="C83" s="62"/>
      <c r="D83" s="28" t="s">
        <v>89</v>
      </c>
      <c r="E83" s="29" t="s">
        <v>90</v>
      </c>
      <c r="F83" s="60"/>
      <c r="G83" s="31"/>
      <c r="H83" s="30"/>
      <c r="I83" s="60"/>
      <c r="J83" s="32" t="e">
        <f aca="true" t="shared" si="6" ref="J83:J165">H83*100/G83</f>
        <v>#DIV/0!</v>
      </c>
      <c r="AH83" s="33">
        <f t="shared" si="5"/>
        <v>6060</v>
      </c>
      <c r="AI83" s="33"/>
      <c r="AJ83" s="33"/>
      <c r="AK83" s="33"/>
      <c r="AL83" s="33"/>
      <c r="AN83" s="116"/>
    </row>
    <row r="84" spans="1:40" s="24" customFormat="1" ht="33.75">
      <c r="A84" s="18"/>
      <c r="B84" s="19"/>
      <c r="C84" s="20" t="s">
        <v>131</v>
      </c>
      <c r="D84" s="20"/>
      <c r="E84" s="21" t="s">
        <v>132</v>
      </c>
      <c r="F84" s="22">
        <f>F85</f>
        <v>26500</v>
      </c>
      <c r="G84" s="22">
        <f>G85</f>
        <v>107200</v>
      </c>
      <c r="H84" s="22">
        <f>H85</f>
        <v>89500</v>
      </c>
      <c r="I84" s="22">
        <f>I85</f>
        <v>0</v>
      </c>
      <c r="J84" s="23">
        <f t="shared" si="6"/>
        <v>83.48880597014926</v>
      </c>
      <c r="AH84" s="33">
        <f t="shared" si="5"/>
        <v>0</v>
      </c>
      <c r="AI84" s="33"/>
      <c r="AJ84" s="33"/>
      <c r="AK84" s="33"/>
      <c r="AL84" s="33"/>
      <c r="AN84" s="118"/>
    </row>
    <row r="85" spans="1:40" s="12" customFormat="1" ht="13.5" customHeight="1">
      <c r="A85" s="10"/>
      <c r="B85" s="26"/>
      <c r="C85" s="62"/>
      <c r="D85" s="28" t="s">
        <v>43</v>
      </c>
      <c r="E85" s="29" t="s">
        <v>44</v>
      </c>
      <c r="F85" s="60">
        <v>26500</v>
      </c>
      <c r="G85" s="171">
        <v>107200</v>
      </c>
      <c r="H85" s="171">
        <v>89500</v>
      </c>
      <c r="I85" s="171">
        <v>0</v>
      </c>
      <c r="J85" s="32">
        <f t="shared" si="6"/>
        <v>83.48880597014926</v>
      </c>
      <c r="AG85" s="95" t="s">
        <v>43</v>
      </c>
      <c r="AH85" s="33">
        <f t="shared" si="5"/>
        <v>0</v>
      </c>
      <c r="AI85" s="33"/>
      <c r="AJ85" s="33"/>
      <c r="AK85" s="33"/>
      <c r="AL85" s="33"/>
      <c r="AN85" s="116"/>
    </row>
    <row r="86" spans="1:40" s="24" customFormat="1" ht="22.5">
      <c r="A86" s="18"/>
      <c r="B86" s="19"/>
      <c r="C86" s="20" t="s">
        <v>133</v>
      </c>
      <c r="D86" s="20"/>
      <c r="E86" s="21" t="s">
        <v>134</v>
      </c>
      <c r="F86" s="22">
        <f>F87</f>
        <v>9339</v>
      </c>
      <c r="G86" s="22">
        <f>G87</f>
        <v>9339</v>
      </c>
      <c r="H86" s="22">
        <f>H87</f>
        <v>8800</v>
      </c>
      <c r="I86" s="63">
        <f>I87</f>
        <v>0</v>
      </c>
      <c r="J86" s="23">
        <f>I86/H86</f>
        <v>0</v>
      </c>
      <c r="AH86" s="33">
        <f t="shared" si="5"/>
        <v>0</v>
      </c>
      <c r="AI86" s="33"/>
      <c r="AJ86" s="33"/>
      <c r="AK86" s="33"/>
      <c r="AL86" s="33"/>
      <c r="AN86" s="118"/>
    </row>
    <row r="87" spans="1:40" s="12" customFormat="1" ht="14.25" customHeight="1">
      <c r="A87" s="10"/>
      <c r="B87" s="26"/>
      <c r="C87" s="62"/>
      <c r="D87" s="28" t="s">
        <v>43</v>
      </c>
      <c r="E87" s="29" t="s">
        <v>44</v>
      </c>
      <c r="F87" s="60">
        <v>9339</v>
      </c>
      <c r="G87" s="171">
        <v>9339</v>
      </c>
      <c r="H87" s="171">
        <v>8800</v>
      </c>
      <c r="I87" s="171">
        <v>0</v>
      </c>
      <c r="J87" s="32">
        <f>I87/H87</f>
        <v>0</v>
      </c>
      <c r="AG87" s="95" t="s">
        <v>43</v>
      </c>
      <c r="AH87" s="33">
        <f t="shared" si="5"/>
        <v>0</v>
      </c>
      <c r="AI87" s="33"/>
      <c r="AJ87" s="33"/>
      <c r="AK87" s="33"/>
      <c r="AL87" s="33"/>
      <c r="AN87" s="116"/>
    </row>
    <row r="88" spans="1:40" s="24" customFormat="1" ht="13.5" customHeight="1">
      <c r="A88" s="18"/>
      <c r="B88" s="19"/>
      <c r="C88" s="20" t="s">
        <v>135</v>
      </c>
      <c r="D88" s="20"/>
      <c r="E88" s="21" t="s">
        <v>136</v>
      </c>
      <c r="F88" s="22">
        <f>F90+F91+F92+F93+F94+F95+F96+F97+F98+F99+F100+F101+F102+F103+F104+F105+F107+F108+F89</f>
        <v>293496</v>
      </c>
      <c r="G88" s="22">
        <f>SUM(G89:G108)</f>
        <v>311047.00000000006</v>
      </c>
      <c r="H88" s="22">
        <f>SUM(H89:H108)</f>
        <v>310985.32000000007</v>
      </c>
      <c r="I88" s="22">
        <f>SUM(I89:I108)</f>
        <v>16686.22</v>
      </c>
      <c r="J88" s="23">
        <f t="shared" si="6"/>
        <v>99.98017019935894</v>
      </c>
      <c r="M88" s="24">
        <f>M90/H88</f>
        <v>0.8889868177700477</v>
      </c>
      <c r="AH88" s="33">
        <f t="shared" si="5"/>
        <v>0</v>
      </c>
      <c r="AI88" s="33"/>
      <c r="AJ88" s="33">
        <f>AJ89/H88</f>
        <v>0.8889868177700477</v>
      </c>
      <c r="AK88" s="33"/>
      <c r="AL88" s="33"/>
      <c r="AN88" s="114" t="s">
        <v>684</v>
      </c>
    </row>
    <row r="89" spans="1:40" s="24" customFormat="1" ht="22.5">
      <c r="A89" s="18"/>
      <c r="B89" s="19"/>
      <c r="C89" s="61"/>
      <c r="D89" s="28" t="s">
        <v>109</v>
      </c>
      <c r="E89" s="110" t="s">
        <v>110</v>
      </c>
      <c r="F89" s="97">
        <v>0</v>
      </c>
      <c r="G89" s="171">
        <v>929.49</v>
      </c>
      <c r="H89" s="171">
        <v>929.49</v>
      </c>
      <c r="I89" s="171">
        <v>0</v>
      </c>
      <c r="J89" s="32">
        <f t="shared" si="6"/>
        <v>100</v>
      </c>
      <c r="AG89" s="95" t="s">
        <v>109</v>
      </c>
      <c r="AH89" s="33">
        <f t="shared" si="5"/>
        <v>0</v>
      </c>
      <c r="AI89" s="33"/>
      <c r="AJ89" s="52">
        <f>H90+H91+H92+H93+H94+H95</f>
        <v>276461.85000000003</v>
      </c>
      <c r="AK89" s="33"/>
      <c r="AL89" s="33"/>
      <c r="AN89" s="114"/>
    </row>
    <row r="90" spans="1:40" s="12" customFormat="1" ht="22.5">
      <c r="A90" s="10"/>
      <c r="B90" s="26"/>
      <c r="C90" s="62"/>
      <c r="D90" s="28" t="s">
        <v>101</v>
      </c>
      <c r="E90" s="110" t="s">
        <v>102</v>
      </c>
      <c r="F90" s="60" t="str">
        <f aca="true" t="shared" si="7" ref="F90:F105">AN90</f>
        <v>63 000,00</v>
      </c>
      <c r="G90" s="171">
        <v>83962</v>
      </c>
      <c r="H90" s="171">
        <v>83932</v>
      </c>
      <c r="I90" s="171">
        <v>3</v>
      </c>
      <c r="J90" s="32">
        <f t="shared" si="6"/>
        <v>99.96426955051095</v>
      </c>
      <c r="L90" s="45">
        <f>G90+G91+G92+G93+G94+G95</f>
        <v>276522.92</v>
      </c>
      <c r="M90" s="45">
        <f>H90+H91+H92+H93+H94+H95</f>
        <v>276461.85000000003</v>
      </c>
      <c r="N90" s="12">
        <f>M90/L90</f>
        <v>0.9997791503141947</v>
      </c>
      <c r="AG90" s="95" t="s">
        <v>101</v>
      </c>
      <c r="AH90" s="33">
        <f t="shared" si="5"/>
        <v>0</v>
      </c>
      <c r="AI90" s="33"/>
      <c r="AJ90" s="33"/>
      <c r="AK90" s="33"/>
      <c r="AL90" s="33"/>
      <c r="AM90" s="95" t="s">
        <v>101</v>
      </c>
      <c r="AN90" s="113" t="s">
        <v>329</v>
      </c>
    </row>
    <row r="91" spans="1:40" s="12" customFormat="1" ht="22.5">
      <c r="A91" s="10"/>
      <c r="B91" s="26"/>
      <c r="C91" s="62"/>
      <c r="D91" s="28" t="s">
        <v>137</v>
      </c>
      <c r="E91" s="110" t="s">
        <v>138</v>
      </c>
      <c r="F91" s="60" t="str">
        <f t="shared" si="7"/>
        <v>133 742,00</v>
      </c>
      <c r="G91" s="171">
        <v>137845.21</v>
      </c>
      <c r="H91" s="171">
        <v>137815.21</v>
      </c>
      <c r="I91" s="171">
        <v>0</v>
      </c>
      <c r="J91" s="32">
        <f t="shared" si="6"/>
        <v>99.97823645812575</v>
      </c>
      <c r="AG91" s="95" t="s">
        <v>137</v>
      </c>
      <c r="AH91" s="33">
        <f t="shared" si="5"/>
        <v>0</v>
      </c>
      <c r="AI91" s="33"/>
      <c r="AJ91" s="33"/>
      <c r="AK91" s="33"/>
      <c r="AL91" s="33"/>
      <c r="AM91" s="95" t="s">
        <v>137</v>
      </c>
      <c r="AN91" s="113" t="s">
        <v>330</v>
      </c>
    </row>
    <row r="92" spans="1:40" s="12" customFormat="1" ht="15" customHeight="1">
      <c r="A92" s="10"/>
      <c r="B92" s="26"/>
      <c r="C92" s="62"/>
      <c r="D92" s="28" t="s">
        <v>111</v>
      </c>
      <c r="E92" s="110" t="s">
        <v>112</v>
      </c>
      <c r="F92" s="60" t="str">
        <f t="shared" si="7"/>
        <v>15 200,00</v>
      </c>
      <c r="G92" s="171">
        <v>13925.82</v>
      </c>
      <c r="H92" s="171">
        <v>13925.82</v>
      </c>
      <c r="I92" s="171">
        <v>13931.1</v>
      </c>
      <c r="J92" s="32">
        <f t="shared" si="6"/>
        <v>100</v>
      </c>
      <c r="AG92" s="95" t="s">
        <v>111</v>
      </c>
      <c r="AH92" s="33">
        <f t="shared" si="5"/>
        <v>0</v>
      </c>
      <c r="AI92" s="33"/>
      <c r="AJ92" s="33"/>
      <c r="AK92" s="33"/>
      <c r="AL92" s="33"/>
      <c r="AM92" s="95" t="s">
        <v>111</v>
      </c>
      <c r="AN92" s="113" t="s">
        <v>331</v>
      </c>
    </row>
    <row r="93" spans="1:40" s="12" customFormat="1" ht="15" customHeight="1">
      <c r="A93" s="10"/>
      <c r="B93" s="26"/>
      <c r="C93" s="62"/>
      <c r="D93" s="28" t="s">
        <v>103</v>
      </c>
      <c r="E93" s="110" t="s">
        <v>104</v>
      </c>
      <c r="F93" s="60" t="str">
        <f t="shared" si="7"/>
        <v>36 000,00</v>
      </c>
      <c r="G93" s="171">
        <v>37442.88</v>
      </c>
      <c r="H93" s="171">
        <v>37442.73</v>
      </c>
      <c r="I93" s="171">
        <v>2534.06</v>
      </c>
      <c r="J93" s="32">
        <f t="shared" si="6"/>
        <v>99.99959938979055</v>
      </c>
      <c r="AG93" s="95" t="s">
        <v>103</v>
      </c>
      <c r="AH93" s="33">
        <f t="shared" si="5"/>
        <v>0</v>
      </c>
      <c r="AI93" s="33"/>
      <c r="AJ93" s="33"/>
      <c r="AK93" s="33"/>
      <c r="AL93" s="33"/>
      <c r="AM93" s="95" t="s">
        <v>103</v>
      </c>
      <c r="AN93" s="113" t="s">
        <v>332</v>
      </c>
    </row>
    <row r="94" spans="1:40" s="12" customFormat="1" ht="15" customHeight="1">
      <c r="A94" s="10"/>
      <c r="B94" s="26"/>
      <c r="C94" s="62"/>
      <c r="D94" s="28" t="s">
        <v>105</v>
      </c>
      <c r="E94" s="110" t="s">
        <v>106</v>
      </c>
      <c r="F94" s="60" t="str">
        <f t="shared" si="7"/>
        <v>3 450,00</v>
      </c>
      <c r="G94" s="171">
        <v>3347.01</v>
      </c>
      <c r="H94" s="171">
        <v>3346.09</v>
      </c>
      <c r="I94" s="171">
        <v>218.06</v>
      </c>
      <c r="J94" s="32">
        <f t="shared" si="6"/>
        <v>99.9725127800634</v>
      </c>
      <c r="AG94" s="95" t="s">
        <v>105</v>
      </c>
      <c r="AH94" s="33">
        <f t="shared" si="5"/>
        <v>0</v>
      </c>
      <c r="AI94" s="33"/>
      <c r="AJ94" s="33"/>
      <c r="AK94" s="33"/>
      <c r="AL94" s="33"/>
      <c r="AM94" s="95" t="s">
        <v>105</v>
      </c>
      <c r="AN94" s="113" t="s">
        <v>333</v>
      </c>
    </row>
    <row r="95" spans="1:40" s="12" customFormat="1" ht="15" customHeight="1">
      <c r="A95" s="10"/>
      <c r="B95" s="26"/>
      <c r="C95" s="62"/>
      <c r="D95" s="203" t="s">
        <v>113</v>
      </c>
      <c r="E95" s="204" t="s">
        <v>114</v>
      </c>
      <c r="F95" s="205" t="str">
        <f t="shared" si="7"/>
        <v>1 000,00</v>
      </c>
      <c r="G95" s="187">
        <v>0</v>
      </c>
      <c r="H95" s="187">
        <v>0</v>
      </c>
      <c r="I95" s="187">
        <v>0</v>
      </c>
      <c r="J95" s="188">
        <v>0</v>
      </c>
      <c r="AG95" s="95" t="s">
        <v>113</v>
      </c>
      <c r="AH95" s="33">
        <f t="shared" si="5"/>
        <v>0</v>
      </c>
      <c r="AI95" s="33"/>
      <c r="AJ95" s="33"/>
      <c r="AK95" s="33"/>
      <c r="AL95" s="33"/>
      <c r="AM95" s="95" t="s">
        <v>113</v>
      </c>
      <c r="AN95" s="113" t="s">
        <v>334</v>
      </c>
    </row>
    <row r="96" spans="1:40" s="12" customFormat="1" ht="15" customHeight="1">
      <c r="A96" s="10"/>
      <c r="B96" s="26"/>
      <c r="C96" s="62"/>
      <c r="D96" s="28" t="s">
        <v>29</v>
      </c>
      <c r="E96" s="110" t="s">
        <v>30</v>
      </c>
      <c r="F96" s="60" t="str">
        <f t="shared" si="7"/>
        <v>14 000,00</v>
      </c>
      <c r="G96" s="171">
        <v>5751.25</v>
      </c>
      <c r="H96" s="171">
        <v>5750.64</v>
      </c>
      <c r="I96" s="171">
        <v>0</v>
      </c>
      <c r="J96" s="32">
        <f t="shared" si="6"/>
        <v>99.98939361008476</v>
      </c>
      <c r="AG96" s="95" t="s">
        <v>29</v>
      </c>
      <c r="AH96" s="33">
        <f t="shared" si="5"/>
        <v>0</v>
      </c>
      <c r="AI96" s="33"/>
      <c r="AJ96" s="33"/>
      <c r="AK96" s="33"/>
      <c r="AL96" s="33"/>
      <c r="AM96" s="95" t="s">
        <v>29</v>
      </c>
      <c r="AN96" s="113" t="s">
        <v>335</v>
      </c>
    </row>
    <row r="97" spans="1:40" s="12" customFormat="1" ht="15" customHeight="1">
      <c r="A97" s="10"/>
      <c r="B97" s="26"/>
      <c r="C97" s="62"/>
      <c r="D97" s="28" t="s">
        <v>39</v>
      </c>
      <c r="E97" s="110" t="s">
        <v>40</v>
      </c>
      <c r="F97" s="60" t="str">
        <f t="shared" si="7"/>
        <v>600,00</v>
      </c>
      <c r="G97" s="171">
        <v>1056.57</v>
      </c>
      <c r="H97" s="171">
        <v>1056.57</v>
      </c>
      <c r="I97" s="171">
        <v>0</v>
      </c>
      <c r="J97" s="32">
        <f t="shared" si="6"/>
        <v>100</v>
      </c>
      <c r="AG97" s="95" t="s">
        <v>39</v>
      </c>
      <c r="AH97" s="33">
        <f t="shared" si="5"/>
        <v>0</v>
      </c>
      <c r="AI97" s="33"/>
      <c r="AJ97" s="33"/>
      <c r="AK97" s="33"/>
      <c r="AL97" s="33"/>
      <c r="AM97" s="95" t="s">
        <v>39</v>
      </c>
      <c r="AN97" s="113" t="s">
        <v>336</v>
      </c>
    </row>
    <row r="98" spans="1:40" s="12" customFormat="1" ht="15" customHeight="1">
      <c r="A98" s="10"/>
      <c r="B98" s="26"/>
      <c r="C98" s="62"/>
      <c r="D98" s="28" t="s">
        <v>41</v>
      </c>
      <c r="E98" s="110" t="s">
        <v>42</v>
      </c>
      <c r="F98" s="60" t="str">
        <f t="shared" si="7"/>
        <v>500,00</v>
      </c>
      <c r="G98" s="171">
        <v>314</v>
      </c>
      <c r="H98" s="171">
        <v>314</v>
      </c>
      <c r="I98" s="171">
        <v>0</v>
      </c>
      <c r="J98" s="32">
        <f t="shared" si="6"/>
        <v>100</v>
      </c>
      <c r="AG98" s="95" t="s">
        <v>41</v>
      </c>
      <c r="AH98" s="33">
        <f t="shared" si="5"/>
        <v>0</v>
      </c>
      <c r="AI98" s="33"/>
      <c r="AJ98" s="33"/>
      <c r="AK98" s="33"/>
      <c r="AL98" s="33"/>
      <c r="AM98" s="95" t="s">
        <v>41</v>
      </c>
      <c r="AN98" s="113" t="s">
        <v>337</v>
      </c>
    </row>
    <row r="99" spans="1:40" s="12" customFormat="1" ht="22.5" customHeight="1">
      <c r="A99" s="10"/>
      <c r="B99" s="26"/>
      <c r="C99" s="62"/>
      <c r="D99" s="28" t="s">
        <v>43</v>
      </c>
      <c r="E99" s="110" t="s">
        <v>44</v>
      </c>
      <c r="F99" s="60" t="str">
        <f t="shared" si="7"/>
        <v>7 500,00</v>
      </c>
      <c r="G99" s="171">
        <v>9380.61</v>
      </c>
      <c r="H99" s="171">
        <v>9380.61</v>
      </c>
      <c r="I99" s="171">
        <v>0</v>
      </c>
      <c r="J99" s="32">
        <f t="shared" si="6"/>
        <v>100</v>
      </c>
      <c r="AG99" s="95" t="s">
        <v>43</v>
      </c>
      <c r="AH99" s="33">
        <f t="shared" si="5"/>
        <v>0</v>
      </c>
      <c r="AI99" s="33"/>
      <c r="AJ99" s="33"/>
      <c r="AK99" s="33"/>
      <c r="AL99" s="33"/>
      <c r="AM99" s="95" t="s">
        <v>43</v>
      </c>
      <c r="AN99" s="113" t="s">
        <v>338</v>
      </c>
    </row>
    <row r="100" spans="1:40" s="12" customFormat="1" ht="45">
      <c r="A100" s="10"/>
      <c r="B100" s="26"/>
      <c r="C100" s="62"/>
      <c r="D100" s="28" t="s">
        <v>47</v>
      </c>
      <c r="E100" s="110" t="s">
        <v>48</v>
      </c>
      <c r="F100" s="60" t="str">
        <f t="shared" si="7"/>
        <v>200,00</v>
      </c>
      <c r="G100" s="171">
        <v>320</v>
      </c>
      <c r="H100" s="171">
        <v>320</v>
      </c>
      <c r="I100" s="171">
        <v>0</v>
      </c>
      <c r="J100" s="32">
        <f t="shared" si="6"/>
        <v>100</v>
      </c>
      <c r="S100"/>
      <c r="T100"/>
      <c r="U100"/>
      <c r="V100"/>
      <c r="W100"/>
      <c r="AG100" s="95" t="s">
        <v>47</v>
      </c>
      <c r="AH100" s="33">
        <f t="shared" si="5"/>
        <v>0</v>
      </c>
      <c r="AI100" s="33"/>
      <c r="AJ100" s="33"/>
      <c r="AK100" s="33"/>
      <c r="AL100" s="33"/>
      <c r="AM100" s="95" t="s">
        <v>47</v>
      </c>
      <c r="AN100" s="113" t="s">
        <v>339</v>
      </c>
    </row>
    <row r="101" spans="1:40" s="12" customFormat="1" ht="45">
      <c r="A101" s="10"/>
      <c r="B101" s="26"/>
      <c r="C101" s="62"/>
      <c r="D101" s="28" t="s">
        <v>49</v>
      </c>
      <c r="E101" s="110" t="s">
        <v>50</v>
      </c>
      <c r="F101" s="60" t="str">
        <f t="shared" si="7"/>
        <v>1 300,00</v>
      </c>
      <c r="G101" s="171">
        <v>960.9</v>
      </c>
      <c r="H101" s="171">
        <v>960.9</v>
      </c>
      <c r="I101" s="171">
        <v>0</v>
      </c>
      <c r="J101" s="32">
        <f t="shared" si="6"/>
        <v>100</v>
      </c>
      <c r="S101"/>
      <c r="T101"/>
      <c r="U101"/>
      <c r="V101"/>
      <c r="W101"/>
      <c r="AG101" s="95" t="s">
        <v>49</v>
      </c>
      <c r="AH101" s="33">
        <f t="shared" si="5"/>
        <v>0</v>
      </c>
      <c r="AI101" s="33"/>
      <c r="AJ101" s="33"/>
      <c r="AK101" s="33"/>
      <c r="AL101" s="33"/>
      <c r="AM101" s="95" t="s">
        <v>49</v>
      </c>
      <c r="AN101" s="113" t="s">
        <v>340</v>
      </c>
    </row>
    <row r="102" spans="1:40" s="12" customFormat="1" ht="33.75">
      <c r="A102" s="10"/>
      <c r="B102" s="26"/>
      <c r="C102" s="62"/>
      <c r="D102" s="28" t="s">
        <v>69</v>
      </c>
      <c r="E102" s="110" t="s">
        <v>70</v>
      </c>
      <c r="F102" s="60" t="str">
        <f t="shared" si="7"/>
        <v>8 280,00</v>
      </c>
      <c r="G102" s="171">
        <v>8585.76</v>
      </c>
      <c r="H102" s="171">
        <v>8585.76</v>
      </c>
      <c r="I102" s="171">
        <v>0</v>
      </c>
      <c r="J102" s="32">
        <f t="shared" si="6"/>
        <v>100</v>
      </c>
      <c r="S102"/>
      <c r="T102"/>
      <c r="U102"/>
      <c r="V102"/>
      <c r="W102"/>
      <c r="AG102" s="95" t="s">
        <v>69</v>
      </c>
      <c r="AH102" s="33">
        <f t="shared" si="5"/>
        <v>0</v>
      </c>
      <c r="AI102" s="33"/>
      <c r="AJ102" s="33"/>
      <c r="AK102" s="33"/>
      <c r="AL102" s="33"/>
      <c r="AM102" s="95" t="s">
        <v>69</v>
      </c>
      <c r="AN102" s="113" t="s">
        <v>341</v>
      </c>
    </row>
    <row r="103" spans="1:40" s="12" customFormat="1" ht="15" customHeight="1">
      <c r="A103" s="10"/>
      <c r="B103" s="26"/>
      <c r="C103" s="62"/>
      <c r="D103" s="28" t="s">
        <v>51</v>
      </c>
      <c r="E103" s="110" t="s">
        <v>115</v>
      </c>
      <c r="F103" s="60" t="str">
        <f t="shared" si="7"/>
        <v>600,00</v>
      </c>
      <c r="G103" s="171">
        <v>352.33</v>
      </c>
      <c r="H103" s="171">
        <v>352.33</v>
      </c>
      <c r="I103" s="171">
        <v>0</v>
      </c>
      <c r="J103" s="32">
        <f t="shared" si="6"/>
        <v>100</v>
      </c>
      <c r="S103"/>
      <c r="T103"/>
      <c r="U103"/>
      <c r="V103"/>
      <c r="W103"/>
      <c r="AG103" s="95" t="s">
        <v>51</v>
      </c>
      <c r="AH103" s="33">
        <f t="shared" si="5"/>
        <v>0</v>
      </c>
      <c r="AI103" s="33"/>
      <c r="AJ103" s="33"/>
      <c r="AK103" s="33"/>
      <c r="AL103" s="33"/>
      <c r="AM103" s="95" t="s">
        <v>51</v>
      </c>
      <c r="AN103" s="113" t="s">
        <v>336</v>
      </c>
    </row>
    <row r="104" spans="1:40" s="12" customFormat="1" ht="15" customHeight="1">
      <c r="A104" s="10"/>
      <c r="B104" s="26"/>
      <c r="C104" s="62"/>
      <c r="D104" s="28" t="s">
        <v>52</v>
      </c>
      <c r="E104" s="110" t="s">
        <v>53</v>
      </c>
      <c r="F104" s="60" t="str">
        <f t="shared" si="7"/>
        <v>1 224,00</v>
      </c>
      <c r="G104" s="171">
        <v>660</v>
      </c>
      <c r="H104" s="171">
        <v>660</v>
      </c>
      <c r="I104" s="171">
        <v>0</v>
      </c>
      <c r="J104" s="32">
        <f t="shared" si="6"/>
        <v>100</v>
      </c>
      <c r="S104"/>
      <c r="T104"/>
      <c r="U104"/>
      <c r="V104"/>
      <c r="W104"/>
      <c r="AG104" s="95" t="s">
        <v>52</v>
      </c>
      <c r="AH104" s="33">
        <f t="shared" si="5"/>
        <v>0</v>
      </c>
      <c r="AI104" s="33"/>
      <c r="AJ104" s="33"/>
      <c r="AK104" s="33"/>
      <c r="AL104" s="33"/>
      <c r="AM104" s="95" t="s">
        <v>52</v>
      </c>
      <c r="AN104" s="113" t="s">
        <v>342</v>
      </c>
    </row>
    <row r="105" spans="1:40" s="12" customFormat="1" ht="22.5">
      <c r="A105" s="10"/>
      <c r="B105" s="26"/>
      <c r="C105" s="62"/>
      <c r="D105" s="28" t="s">
        <v>54</v>
      </c>
      <c r="E105" s="110" t="s">
        <v>55</v>
      </c>
      <c r="F105" s="60" t="str">
        <f t="shared" si="7"/>
        <v>5 700,00</v>
      </c>
      <c r="G105" s="171">
        <v>5470</v>
      </c>
      <c r="H105" s="171">
        <v>5470</v>
      </c>
      <c r="I105" s="171">
        <v>0</v>
      </c>
      <c r="J105" s="32">
        <f t="shared" si="6"/>
        <v>100</v>
      </c>
      <c r="S105"/>
      <c r="T105"/>
      <c r="U105"/>
      <c r="V105"/>
      <c r="W105"/>
      <c r="AG105" s="95" t="s">
        <v>54</v>
      </c>
      <c r="AH105" s="33">
        <f aca="true" t="shared" si="8" ref="AH105:AH134">D105-AG105</f>
        <v>0</v>
      </c>
      <c r="AI105" s="33"/>
      <c r="AJ105" s="33"/>
      <c r="AK105" s="33"/>
      <c r="AL105" s="33"/>
      <c r="AM105" s="95" t="s">
        <v>54</v>
      </c>
      <c r="AN105" s="113" t="s">
        <v>343</v>
      </c>
    </row>
    <row r="106" spans="1:40" s="12" customFormat="1" ht="22.5">
      <c r="A106" s="10"/>
      <c r="B106" s="26"/>
      <c r="C106" s="62"/>
      <c r="D106" s="158" t="s">
        <v>118</v>
      </c>
      <c r="E106" s="159" t="s">
        <v>119</v>
      </c>
      <c r="F106" s="60"/>
      <c r="G106" s="171">
        <v>263.17</v>
      </c>
      <c r="H106" s="171">
        <v>263.17</v>
      </c>
      <c r="I106" s="171">
        <v>0</v>
      </c>
      <c r="J106" s="32"/>
      <c r="S106"/>
      <c r="T106"/>
      <c r="U106"/>
      <c r="V106"/>
      <c r="W106"/>
      <c r="AG106" s="95"/>
      <c r="AH106" s="33"/>
      <c r="AI106" s="33"/>
      <c r="AJ106" s="33"/>
      <c r="AK106" s="33"/>
      <c r="AL106" s="33"/>
      <c r="AM106" s="95"/>
      <c r="AN106" s="113"/>
    </row>
    <row r="107" spans="1:46" s="12" customFormat="1" ht="22.5">
      <c r="A107" s="10"/>
      <c r="B107" s="26"/>
      <c r="C107" s="62"/>
      <c r="D107" s="28" t="s">
        <v>139</v>
      </c>
      <c r="E107" s="110" t="s">
        <v>140</v>
      </c>
      <c r="F107" s="60" t="str">
        <f>AN107</f>
        <v>600,00</v>
      </c>
      <c r="G107" s="171">
        <v>440</v>
      </c>
      <c r="H107" s="171">
        <v>440</v>
      </c>
      <c r="I107" s="171">
        <v>0</v>
      </c>
      <c r="J107" s="32">
        <f t="shared" si="6"/>
        <v>100</v>
      </c>
      <c r="S107"/>
      <c r="T107"/>
      <c r="U107"/>
      <c r="V107"/>
      <c r="W107"/>
      <c r="AG107" s="95" t="s">
        <v>139</v>
      </c>
      <c r="AH107" s="33">
        <f t="shared" si="8"/>
        <v>0</v>
      </c>
      <c r="AI107" s="33"/>
      <c r="AJ107" s="33"/>
      <c r="AK107" s="33"/>
      <c r="AL107" s="33"/>
      <c r="AM107" s="95" t="s">
        <v>139</v>
      </c>
      <c r="AN107" s="113" t="s">
        <v>336</v>
      </c>
      <c r="AT107" s="45">
        <f>H107+H104+H103+H98+H97</f>
        <v>2822.8999999999996</v>
      </c>
    </row>
    <row r="108" spans="1:40" s="12" customFormat="1" ht="33.75">
      <c r="A108" s="10"/>
      <c r="B108" s="26"/>
      <c r="C108" s="98"/>
      <c r="D108" s="35" t="s">
        <v>60</v>
      </c>
      <c r="E108" s="110" t="s">
        <v>61</v>
      </c>
      <c r="F108" s="60" t="str">
        <f>AN108</f>
        <v>600,00</v>
      </c>
      <c r="G108" s="171">
        <v>40</v>
      </c>
      <c r="H108" s="171">
        <v>40</v>
      </c>
      <c r="I108" s="171">
        <v>0</v>
      </c>
      <c r="J108" s="32">
        <f t="shared" si="6"/>
        <v>100</v>
      </c>
      <c r="S108"/>
      <c r="T108"/>
      <c r="U108"/>
      <c r="V108"/>
      <c r="W108"/>
      <c r="AG108" s="95" t="s">
        <v>60</v>
      </c>
      <c r="AH108" s="33">
        <f t="shared" si="8"/>
        <v>0</v>
      </c>
      <c r="AI108" s="33"/>
      <c r="AJ108" s="33"/>
      <c r="AK108" s="33"/>
      <c r="AL108" s="33"/>
      <c r="AM108" s="95" t="s">
        <v>60</v>
      </c>
      <c r="AN108" s="113" t="s">
        <v>336</v>
      </c>
    </row>
    <row r="109" spans="1:40" s="12" customFormat="1" ht="20.25" customHeight="1">
      <c r="A109" s="10"/>
      <c r="B109" s="235" t="s">
        <v>713</v>
      </c>
      <c r="C109" s="236"/>
      <c r="D109" s="182"/>
      <c r="E109" s="183" t="s">
        <v>714</v>
      </c>
      <c r="F109" s="194">
        <f>F110</f>
        <v>0</v>
      </c>
      <c r="G109" s="194">
        <f>G110</f>
        <v>17700</v>
      </c>
      <c r="H109" s="194">
        <f>H110</f>
        <v>0</v>
      </c>
      <c r="I109" s="194">
        <f>I110</f>
        <v>0</v>
      </c>
      <c r="J109" s="191">
        <f t="shared" si="6"/>
        <v>0</v>
      </c>
      <c r="S109"/>
      <c r="T109"/>
      <c r="U109"/>
      <c r="V109"/>
      <c r="W109"/>
      <c r="AG109" s="136"/>
      <c r="AH109" s="33"/>
      <c r="AI109" s="33"/>
      <c r="AJ109" s="33"/>
      <c r="AK109" s="33"/>
      <c r="AL109" s="33"/>
      <c r="AM109" s="136"/>
      <c r="AN109" s="113"/>
    </row>
    <row r="110" spans="1:40" s="12" customFormat="1" ht="15">
      <c r="A110" s="10"/>
      <c r="B110" s="180"/>
      <c r="C110" s="192" t="s">
        <v>715</v>
      </c>
      <c r="D110" s="192"/>
      <c r="E110" s="193" t="s">
        <v>230</v>
      </c>
      <c r="F110" s="195">
        <f>SUM(F111:F122)</f>
        <v>0</v>
      </c>
      <c r="G110" s="195">
        <f>SUM(G111:G122)</f>
        <v>17700</v>
      </c>
      <c r="H110" s="195">
        <f>SUM(H111:H122)</f>
        <v>0</v>
      </c>
      <c r="I110" s="195">
        <f>SUM(I111:I122)</f>
        <v>0</v>
      </c>
      <c r="J110" s="57">
        <f t="shared" si="6"/>
        <v>0</v>
      </c>
      <c r="S110"/>
      <c r="T110"/>
      <c r="U110"/>
      <c r="V110"/>
      <c r="W110"/>
      <c r="AG110" s="136"/>
      <c r="AH110" s="33"/>
      <c r="AI110" s="33"/>
      <c r="AJ110" s="33"/>
      <c r="AK110" s="33"/>
      <c r="AL110" s="33"/>
      <c r="AM110" s="136"/>
      <c r="AN110" s="113"/>
    </row>
    <row r="111" spans="1:40" s="12" customFormat="1" ht="22.5">
      <c r="A111" s="10"/>
      <c r="B111" s="177"/>
      <c r="C111" s="178"/>
      <c r="D111" s="181" t="s">
        <v>254</v>
      </c>
      <c r="E111" s="184" t="s">
        <v>102</v>
      </c>
      <c r="F111" s="196">
        <v>0</v>
      </c>
      <c r="G111" s="171">
        <v>711</v>
      </c>
      <c r="H111" s="171">
        <v>0</v>
      </c>
      <c r="I111" s="171">
        <v>0</v>
      </c>
      <c r="J111" s="32">
        <f t="shared" si="6"/>
        <v>0</v>
      </c>
      <c r="S111"/>
      <c r="T111"/>
      <c r="U111"/>
      <c r="V111"/>
      <c r="W111"/>
      <c r="AG111" s="136"/>
      <c r="AH111" s="33"/>
      <c r="AI111" s="33"/>
      <c r="AJ111" s="33"/>
      <c r="AK111" s="33"/>
      <c r="AL111" s="33"/>
      <c r="AM111" s="136"/>
      <c r="AN111" s="113"/>
    </row>
    <row r="112" spans="1:40" s="12" customFormat="1" ht="22.5">
      <c r="A112" s="10"/>
      <c r="B112" s="177"/>
      <c r="C112" s="178"/>
      <c r="D112" s="158" t="s">
        <v>255</v>
      </c>
      <c r="E112" s="184" t="s">
        <v>102</v>
      </c>
      <c r="F112" s="196">
        <v>0</v>
      </c>
      <c r="G112" s="171">
        <v>126</v>
      </c>
      <c r="H112" s="171">
        <v>0</v>
      </c>
      <c r="I112" s="171">
        <v>0</v>
      </c>
      <c r="J112" s="32">
        <f t="shared" si="6"/>
        <v>0</v>
      </c>
      <c r="S112"/>
      <c r="T112"/>
      <c r="U112"/>
      <c r="V112"/>
      <c r="W112"/>
      <c r="AG112" s="136"/>
      <c r="AH112" s="33"/>
      <c r="AI112" s="33"/>
      <c r="AJ112" s="33"/>
      <c r="AK112" s="33"/>
      <c r="AL112" s="33"/>
      <c r="AM112" s="136"/>
      <c r="AN112" s="113"/>
    </row>
    <row r="113" spans="1:40" s="12" customFormat="1" ht="12.75">
      <c r="A113" s="10"/>
      <c r="B113" s="177"/>
      <c r="C113" s="178"/>
      <c r="D113" s="158" t="s">
        <v>218</v>
      </c>
      <c r="E113" s="184" t="s">
        <v>104</v>
      </c>
      <c r="F113" s="196">
        <v>0</v>
      </c>
      <c r="G113" s="171">
        <v>414</v>
      </c>
      <c r="H113" s="171">
        <v>0</v>
      </c>
      <c r="I113" s="171">
        <v>0</v>
      </c>
      <c r="J113" s="32">
        <f t="shared" si="6"/>
        <v>0</v>
      </c>
      <c r="S113"/>
      <c r="T113"/>
      <c r="U113"/>
      <c r="V113"/>
      <c r="W113"/>
      <c r="AG113" s="136"/>
      <c r="AH113" s="33"/>
      <c r="AI113" s="33"/>
      <c r="AJ113" s="33"/>
      <c r="AK113" s="33"/>
      <c r="AL113" s="33"/>
      <c r="AM113" s="136"/>
      <c r="AN113" s="113"/>
    </row>
    <row r="114" spans="1:40" s="12" customFormat="1" ht="12.75">
      <c r="A114" s="10"/>
      <c r="B114" s="177"/>
      <c r="C114" s="178"/>
      <c r="D114" s="158" t="s">
        <v>257</v>
      </c>
      <c r="E114" s="184" t="s">
        <v>104</v>
      </c>
      <c r="F114" s="196">
        <v>0</v>
      </c>
      <c r="G114" s="171">
        <v>73</v>
      </c>
      <c r="H114" s="171">
        <v>0</v>
      </c>
      <c r="I114" s="171">
        <v>0</v>
      </c>
      <c r="J114" s="32">
        <f t="shared" si="6"/>
        <v>0</v>
      </c>
      <c r="S114"/>
      <c r="T114"/>
      <c r="U114"/>
      <c r="V114"/>
      <c r="W114"/>
      <c r="AG114" s="136"/>
      <c r="AH114" s="33"/>
      <c r="AI114" s="33"/>
      <c r="AJ114" s="33"/>
      <c r="AK114" s="33"/>
      <c r="AL114" s="33"/>
      <c r="AM114" s="136"/>
      <c r="AN114" s="113"/>
    </row>
    <row r="115" spans="1:40" s="12" customFormat="1" ht="12.75">
      <c r="A115" s="10"/>
      <c r="B115" s="177"/>
      <c r="C115" s="178"/>
      <c r="D115" s="158" t="s">
        <v>219</v>
      </c>
      <c r="E115" s="184" t="s">
        <v>106</v>
      </c>
      <c r="F115" s="196">
        <v>0</v>
      </c>
      <c r="G115" s="171">
        <v>49</v>
      </c>
      <c r="H115" s="171">
        <v>0</v>
      </c>
      <c r="I115" s="171">
        <v>0</v>
      </c>
      <c r="J115" s="32">
        <f t="shared" si="6"/>
        <v>0</v>
      </c>
      <c r="S115"/>
      <c r="T115"/>
      <c r="U115"/>
      <c r="V115"/>
      <c r="W115"/>
      <c r="AG115" s="136"/>
      <c r="AH115" s="33"/>
      <c r="AI115" s="33"/>
      <c r="AJ115" s="33"/>
      <c r="AK115" s="33"/>
      <c r="AL115" s="33"/>
      <c r="AM115" s="136"/>
      <c r="AN115" s="113"/>
    </row>
    <row r="116" spans="1:40" s="12" customFormat="1" ht="12.75">
      <c r="A116" s="10"/>
      <c r="B116" s="177"/>
      <c r="C116" s="178"/>
      <c r="D116" s="158" t="s">
        <v>258</v>
      </c>
      <c r="E116" s="184" t="s">
        <v>106</v>
      </c>
      <c r="F116" s="196">
        <v>0</v>
      </c>
      <c r="G116" s="171">
        <v>9</v>
      </c>
      <c r="H116" s="171">
        <v>0</v>
      </c>
      <c r="I116" s="171">
        <v>0</v>
      </c>
      <c r="J116" s="32">
        <f t="shared" si="6"/>
        <v>0</v>
      </c>
      <c r="S116"/>
      <c r="T116"/>
      <c r="U116"/>
      <c r="V116"/>
      <c r="W116"/>
      <c r="AG116" s="136"/>
      <c r="AH116" s="33"/>
      <c r="AI116" s="33"/>
      <c r="AJ116" s="33"/>
      <c r="AK116" s="33"/>
      <c r="AL116" s="33"/>
      <c r="AM116" s="136"/>
      <c r="AN116" s="113"/>
    </row>
    <row r="117" spans="1:40" s="12" customFormat="1" ht="12.75">
      <c r="A117" s="10"/>
      <c r="B117" s="177"/>
      <c r="C117" s="178"/>
      <c r="D117" s="158" t="s">
        <v>154</v>
      </c>
      <c r="E117" s="184" t="s">
        <v>114</v>
      </c>
      <c r="F117" s="196">
        <v>0</v>
      </c>
      <c r="G117" s="171">
        <v>6306</v>
      </c>
      <c r="H117" s="171">
        <v>0</v>
      </c>
      <c r="I117" s="171">
        <v>0</v>
      </c>
      <c r="J117" s="32">
        <f t="shared" si="6"/>
        <v>0</v>
      </c>
      <c r="S117"/>
      <c r="T117"/>
      <c r="U117"/>
      <c r="V117"/>
      <c r="W117"/>
      <c r="AG117" s="136"/>
      <c r="AH117" s="33"/>
      <c r="AI117" s="33"/>
      <c r="AJ117" s="33"/>
      <c r="AK117" s="33"/>
      <c r="AL117" s="33"/>
      <c r="AM117" s="136"/>
      <c r="AN117" s="113"/>
    </row>
    <row r="118" spans="1:40" s="12" customFormat="1" ht="12.75">
      <c r="A118" s="10"/>
      <c r="B118" s="177"/>
      <c r="C118" s="178"/>
      <c r="D118" s="158" t="s">
        <v>155</v>
      </c>
      <c r="E118" s="184" t="s">
        <v>114</v>
      </c>
      <c r="F118" s="196">
        <v>0</v>
      </c>
      <c r="G118" s="171">
        <v>1112</v>
      </c>
      <c r="H118" s="171">
        <v>0</v>
      </c>
      <c r="I118" s="171">
        <v>0</v>
      </c>
      <c r="J118" s="32">
        <f t="shared" si="6"/>
        <v>0</v>
      </c>
      <c r="S118"/>
      <c r="T118"/>
      <c r="U118"/>
      <c r="V118"/>
      <c r="W118"/>
      <c r="AG118" s="136"/>
      <c r="AH118" s="33"/>
      <c r="AI118" s="33"/>
      <c r="AJ118" s="33"/>
      <c r="AK118" s="33"/>
      <c r="AL118" s="33"/>
      <c r="AM118" s="136"/>
      <c r="AN118" s="113"/>
    </row>
    <row r="119" spans="1:40" s="12" customFormat="1" ht="12.75">
      <c r="A119" s="10"/>
      <c r="B119" s="177"/>
      <c r="C119" s="178"/>
      <c r="D119" s="158" t="s">
        <v>194</v>
      </c>
      <c r="E119" s="184" t="s">
        <v>30</v>
      </c>
      <c r="F119" s="196">
        <v>0</v>
      </c>
      <c r="G119" s="171">
        <v>850</v>
      </c>
      <c r="H119" s="171">
        <v>0</v>
      </c>
      <c r="I119" s="171">
        <v>0</v>
      </c>
      <c r="J119" s="32">
        <f t="shared" si="6"/>
        <v>0</v>
      </c>
      <c r="S119"/>
      <c r="T119"/>
      <c r="U119"/>
      <c r="V119"/>
      <c r="W119"/>
      <c r="AG119" s="136"/>
      <c r="AH119" s="33"/>
      <c r="AI119" s="33"/>
      <c r="AJ119" s="33"/>
      <c r="AK119" s="33"/>
      <c r="AL119" s="33"/>
      <c r="AM119" s="136"/>
      <c r="AN119" s="113"/>
    </row>
    <row r="120" spans="1:40" s="12" customFormat="1" ht="12.75">
      <c r="A120" s="10"/>
      <c r="B120" s="177"/>
      <c r="C120" s="178"/>
      <c r="D120" s="158" t="s">
        <v>195</v>
      </c>
      <c r="E120" s="184" t="s">
        <v>30</v>
      </c>
      <c r="F120" s="196">
        <v>0</v>
      </c>
      <c r="G120" s="171">
        <v>150</v>
      </c>
      <c r="H120" s="171">
        <v>0</v>
      </c>
      <c r="I120" s="171">
        <v>0</v>
      </c>
      <c r="J120" s="32">
        <f t="shared" si="6"/>
        <v>0</v>
      </c>
      <c r="S120"/>
      <c r="T120"/>
      <c r="U120"/>
      <c r="V120"/>
      <c r="W120"/>
      <c r="AG120" s="136"/>
      <c r="AH120" s="33"/>
      <c r="AI120" s="33"/>
      <c r="AJ120" s="33"/>
      <c r="AK120" s="33"/>
      <c r="AL120" s="33"/>
      <c r="AM120" s="136"/>
      <c r="AN120" s="113"/>
    </row>
    <row r="121" spans="1:40" s="12" customFormat="1" ht="12.75">
      <c r="A121" s="10"/>
      <c r="B121" s="177"/>
      <c r="C121" s="178"/>
      <c r="D121" s="158" t="s">
        <v>83</v>
      </c>
      <c r="E121" s="184" t="s">
        <v>44</v>
      </c>
      <c r="F121" s="196">
        <v>0</v>
      </c>
      <c r="G121" s="171">
        <v>6715</v>
      </c>
      <c r="H121" s="171">
        <v>0</v>
      </c>
      <c r="I121" s="171">
        <v>0</v>
      </c>
      <c r="J121" s="32">
        <f t="shared" si="6"/>
        <v>0</v>
      </c>
      <c r="S121"/>
      <c r="T121"/>
      <c r="U121"/>
      <c r="V121"/>
      <c r="W121"/>
      <c r="AG121" s="136"/>
      <c r="AH121" s="33"/>
      <c r="AI121" s="33"/>
      <c r="AJ121" s="33"/>
      <c r="AK121" s="33"/>
      <c r="AL121" s="33"/>
      <c r="AM121" s="136"/>
      <c r="AN121" s="113"/>
    </row>
    <row r="122" spans="1:40" s="12" customFormat="1" ht="12.75">
      <c r="A122" s="10"/>
      <c r="B122" s="177"/>
      <c r="C122" s="179"/>
      <c r="D122" s="158" t="s">
        <v>84</v>
      </c>
      <c r="E122" s="184" t="s">
        <v>44</v>
      </c>
      <c r="F122" s="196">
        <v>0</v>
      </c>
      <c r="G122" s="171">
        <v>1185</v>
      </c>
      <c r="H122" s="171">
        <v>0</v>
      </c>
      <c r="I122" s="171">
        <v>0</v>
      </c>
      <c r="J122" s="32">
        <f t="shared" si="6"/>
        <v>0</v>
      </c>
      <c r="S122"/>
      <c r="T122"/>
      <c r="U122"/>
      <c r="V122"/>
      <c r="W122"/>
      <c r="AG122" s="136"/>
      <c r="AH122" s="33"/>
      <c r="AI122" s="33"/>
      <c r="AJ122" s="33"/>
      <c r="AK122" s="33"/>
      <c r="AL122" s="33"/>
      <c r="AM122" s="136"/>
      <c r="AN122" s="113"/>
    </row>
    <row r="123" spans="1:40" s="12" customFormat="1" ht="15" customHeight="1">
      <c r="A123" s="10"/>
      <c r="B123" s="13" t="s">
        <v>7</v>
      </c>
      <c r="C123" s="14"/>
      <c r="D123" s="14"/>
      <c r="E123" s="43" t="s">
        <v>141</v>
      </c>
      <c r="F123" s="16">
        <f>F124+F130+F134+F163+F169+F175</f>
        <v>8178142</v>
      </c>
      <c r="G123" s="16">
        <f>G124+G130+G134+G163+G169+G175</f>
        <v>8621436.760000002</v>
      </c>
      <c r="H123" s="16">
        <f>H124+H130+H134+H163+H169+H175</f>
        <v>7372158.31</v>
      </c>
      <c r="I123" s="16">
        <f>I124+I130+I134+I163+I169+I175</f>
        <v>367543.51</v>
      </c>
      <c r="J123" s="17">
        <f t="shared" si="6"/>
        <v>85.50962577611018</v>
      </c>
      <c r="S123"/>
      <c r="T123"/>
      <c r="U123"/>
      <c r="V123"/>
      <c r="W123"/>
      <c r="AH123" s="33">
        <f t="shared" si="8"/>
        <v>0</v>
      </c>
      <c r="AI123" s="33"/>
      <c r="AJ123" s="33"/>
      <c r="AK123" s="33" t="str">
        <f>'[1]sheet1'!$F$83</f>
        <v>8 178 142,00</v>
      </c>
      <c r="AL123" s="33"/>
      <c r="AM123" s="135"/>
      <c r="AN123" s="135" t="s">
        <v>686</v>
      </c>
    </row>
    <row r="124" spans="1:40" s="12" customFormat="1" ht="15" customHeight="1">
      <c r="A124" s="10"/>
      <c r="B124" s="26"/>
      <c r="C124" s="20" t="s">
        <v>142</v>
      </c>
      <c r="D124" s="20"/>
      <c r="E124" s="21" t="s">
        <v>143</v>
      </c>
      <c r="F124" s="22">
        <f>F125+F126+F127+F128+F129</f>
        <v>105385</v>
      </c>
      <c r="G124" s="22">
        <f>SUM(G125:G129)</f>
        <v>105385</v>
      </c>
      <c r="H124" s="22">
        <f>SUM(H125:H129)</f>
        <v>105385</v>
      </c>
      <c r="I124" s="22">
        <f>SUM(I125:I129)</f>
        <v>0</v>
      </c>
      <c r="J124" s="23">
        <f t="shared" si="6"/>
        <v>100</v>
      </c>
      <c r="S124"/>
      <c r="T124"/>
      <c r="U124"/>
      <c r="V124"/>
      <c r="W124"/>
      <c r="AH124" s="33">
        <f t="shared" si="8"/>
        <v>0</v>
      </c>
      <c r="AI124" s="33"/>
      <c r="AJ124" s="33"/>
      <c r="AK124" s="33"/>
      <c r="AL124" s="33"/>
      <c r="AN124" s="114" t="s">
        <v>687</v>
      </c>
    </row>
    <row r="125" spans="1:40" s="12" customFormat="1" ht="22.5">
      <c r="A125" s="10"/>
      <c r="B125" s="26"/>
      <c r="C125" s="62"/>
      <c r="D125" s="28" t="s">
        <v>101</v>
      </c>
      <c r="E125" s="29" t="s">
        <v>102</v>
      </c>
      <c r="F125" s="60" t="str">
        <f>AN125</f>
        <v>80 952,00</v>
      </c>
      <c r="G125" s="171">
        <v>80952</v>
      </c>
      <c r="H125" s="171">
        <v>80952</v>
      </c>
      <c r="I125" s="171">
        <v>0</v>
      </c>
      <c r="J125" s="32">
        <f t="shared" si="6"/>
        <v>100</v>
      </c>
      <c r="S125"/>
      <c r="T125"/>
      <c r="U125"/>
      <c r="V125"/>
      <c r="W125"/>
      <c r="AG125" s="95" t="s">
        <v>101</v>
      </c>
      <c r="AH125" s="33">
        <f t="shared" si="8"/>
        <v>0</v>
      </c>
      <c r="AI125" s="33"/>
      <c r="AJ125" s="33"/>
      <c r="AK125" s="33"/>
      <c r="AL125" s="33"/>
      <c r="AM125" s="95" t="s">
        <v>101</v>
      </c>
      <c r="AN125" s="113" t="s">
        <v>344</v>
      </c>
    </row>
    <row r="126" spans="1:40" s="12" customFormat="1" ht="15" customHeight="1">
      <c r="A126" s="10"/>
      <c r="B126" s="26"/>
      <c r="C126" s="62"/>
      <c r="D126" s="28" t="s">
        <v>111</v>
      </c>
      <c r="E126" s="29" t="s">
        <v>112</v>
      </c>
      <c r="F126" s="60" t="str">
        <f>AN126</f>
        <v>6 400,00</v>
      </c>
      <c r="G126" s="171">
        <v>6400</v>
      </c>
      <c r="H126" s="171">
        <v>6400</v>
      </c>
      <c r="I126" s="171">
        <v>0</v>
      </c>
      <c r="J126" s="32">
        <f t="shared" si="6"/>
        <v>100</v>
      </c>
      <c r="S126"/>
      <c r="T126"/>
      <c r="U126"/>
      <c r="V126"/>
      <c r="W126"/>
      <c r="AG126" s="95" t="s">
        <v>111</v>
      </c>
      <c r="AH126" s="33">
        <f t="shared" si="8"/>
        <v>0</v>
      </c>
      <c r="AI126" s="33"/>
      <c r="AJ126" s="33"/>
      <c r="AK126" s="33"/>
      <c r="AL126" s="33"/>
      <c r="AM126" s="95" t="s">
        <v>111</v>
      </c>
      <c r="AN126" s="113" t="s">
        <v>345</v>
      </c>
    </row>
    <row r="127" spans="1:40" s="12" customFormat="1" ht="15" customHeight="1">
      <c r="A127" s="10"/>
      <c r="B127" s="26"/>
      <c r="C127" s="62"/>
      <c r="D127" s="28" t="s">
        <v>103</v>
      </c>
      <c r="E127" s="29" t="s">
        <v>104</v>
      </c>
      <c r="F127" s="60" t="str">
        <f>AN127</f>
        <v>12 550,00</v>
      </c>
      <c r="G127" s="171">
        <v>12550</v>
      </c>
      <c r="H127" s="171">
        <v>12550</v>
      </c>
      <c r="I127" s="171">
        <v>0</v>
      </c>
      <c r="J127" s="32">
        <f t="shared" si="6"/>
        <v>100</v>
      </c>
      <c r="S127"/>
      <c r="T127"/>
      <c r="U127"/>
      <c r="V127"/>
      <c r="W127"/>
      <c r="AG127" s="95" t="s">
        <v>103</v>
      </c>
      <c r="AH127" s="33">
        <f t="shared" si="8"/>
        <v>0</v>
      </c>
      <c r="AI127" s="33"/>
      <c r="AJ127" s="33"/>
      <c r="AK127" s="33"/>
      <c r="AL127" s="33"/>
      <c r="AM127" s="95" t="s">
        <v>103</v>
      </c>
      <c r="AN127" s="113" t="s">
        <v>346</v>
      </c>
    </row>
    <row r="128" spans="1:40" s="12" customFormat="1" ht="15" customHeight="1">
      <c r="A128" s="10"/>
      <c r="B128" s="26"/>
      <c r="C128" s="62"/>
      <c r="D128" s="28" t="s">
        <v>105</v>
      </c>
      <c r="E128" s="29" t="s">
        <v>106</v>
      </c>
      <c r="F128" s="60" t="str">
        <f>AN128</f>
        <v>2 000,00</v>
      </c>
      <c r="G128" s="171">
        <v>2000</v>
      </c>
      <c r="H128" s="171">
        <v>2000</v>
      </c>
      <c r="I128" s="171">
        <v>0</v>
      </c>
      <c r="J128" s="32">
        <f t="shared" si="6"/>
        <v>100</v>
      </c>
      <c r="AG128" s="95" t="s">
        <v>105</v>
      </c>
      <c r="AH128" s="33">
        <f t="shared" si="8"/>
        <v>0</v>
      </c>
      <c r="AI128" s="33"/>
      <c r="AJ128" s="33"/>
      <c r="AK128" s="33"/>
      <c r="AL128" s="33"/>
      <c r="AM128" s="95" t="s">
        <v>105</v>
      </c>
      <c r="AN128" s="113" t="s">
        <v>299</v>
      </c>
    </row>
    <row r="129" spans="1:40" s="12" customFormat="1" ht="22.5">
      <c r="A129" s="10"/>
      <c r="B129" s="26"/>
      <c r="C129" s="62"/>
      <c r="D129" s="28" t="s">
        <v>54</v>
      </c>
      <c r="E129" s="29" t="s">
        <v>55</v>
      </c>
      <c r="F129" s="60" t="str">
        <f>AN129</f>
        <v>3 483,00</v>
      </c>
      <c r="G129" s="171">
        <v>3483</v>
      </c>
      <c r="H129" s="171">
        <v>3483</v>
      </c>
      <c r="I129" s="171">
        <v>0</v>
      </c>
      <c r="J129" s="32">
        <f t="shared" si="6"/>
        <v>100</v>
      </c>
      <c r="AG129" s="95" t="s">
        <v>54</v>
      </c>
      <c r="AH129" s="33">
        <f t="shared" si="8"/>
        <v>0</v>
      </c>
      <c r="AI129" s="33"/>
      <c r="AJ129" s="33"/>
      <c r="AK129" s="33"/>
      <c r="AL129" s="33"/>
      <c r="AM129" s="95" t="s">
        <v>54</v>
      </c>
      <c r="AN129" s="113" t="s">
        <v>347</v>
      </c>
    </row>
    <row r="130" spans="1:40" s="12" customFormat="1" ht="15" customHeight="1">
      <c r="A130" s="10"/>
      <c r="B130" s="26"/>
      <c r="C130" s="20" t="s">
        <v>144</v>
      </c>
      <c r="D130" s="20"/>
      <c r="E130" s="21" t="s">
        <v>145</v>
      </c>
      <c r="F130" s="22">
        <f>F131+F132+F133</f>
        <v>250000</v>
      </c>
      <c r="G130" s="22">
        <f>SUM(G131:G133)</f>
        <v>250000</v>
      </c>
      <c r="H130" s="22">
        <f>SUM(H131:H133)</f>
        <v>234940.68</v>
      </c>
      <c r="I130" s="22">
        <f>SUM(I131:I133)</f>
        <v>0</v>
      </c>
      <c r="J130" s="23">
        <f t="shared" si="6"/>
        <v>93.976272</v>
      </c>
      <c r="AH130" s="33">
        <f t="shared" si="8"/>
        <v>0</v>
      </c>
      <c r="AI130" s="33"/>
      <c r="AJ130" s="33"/>
      <c r="AK130" s="33"/>
      <c r="AL130" s="33"/>
      <c r="AN130" s="116"/>
    </row>
    <row r="131" spans="1:40" s="12" customFormat="1" ht="15" customHeight="1">
      <c r="A131" s="10"/>
      <c r="B131" s="26"/>
      <c r="C131" s="62"/>
      <c r="D131" s="28" t="s">
        <v>94</v>
      </c>
      <c r="E131" s="29" t="s">
        <v>95</v>
      </c>
      <c r="F131" s="60" t="str">
        <f>AN131</f>
        <v>246 000,00</v>
      </c>
      <c r="G131" s="171">
        <v>246000</v>
      </c>
      <c r="H131" s="171">
        <v>234780.58</v>
      </c>
      <c r="I131" s="171">
        <v>0</v>
      </c>
      <c r="J131" s="32">
        <f t="shared" si="6"/>
        <v>95.43926016260163</v>
      </c>
      <c r="L131" s="45">
        <f>G134-L134</f>
        <v>3386159.2</v>
      </c>
      <c r="M131" s="45">
        <f>H134-M134</f>
        <v>2352596.79</v>
      </c>
      <c r="N131" s="12">
        <f>M131/L131</f>
        <v>0.6947685123605529</v>
      </c>
      <c r="AG131" s="95" t="s">
        <v>94</v>
      </c>
      <c r="AH131" s="33">
        <f t="shared" si="8"/>
        <v>0</v>
      </c>
      <c r="AI131" s="33"/>
      <c r="AJ131" s="33"/>
      <c r="AK131" s="33"/>
      <c r="AL131" s="33"/>
      <c r="AM131" s="95" t="s">
        <v>94</v>
      </c>
      <c r="AN131" s="113" t="s">
        <v>348</v>
      </c>
    </row>
    <row r="132" spans="1:40" s="12" customFormat="1" ht="15" customHeight="1">
      <c r="A132" s="10"/>
      <c r="B132" s="26"/>
      <c r="C132" s="62"/>
      <c r="D132" s="28" t="s">
        <v>29</v>
      </c>
      <c r="E132" s="29" t="s">
        <v>30</v>
      </c>
      <c r="F132" s="60" t="str">
        <f>AN132</f>
        <v>2 000,00</v>
      </c>
      <c r="G132" s="171">
        <v>2000</v>
      </c>
      <c r="H132" s="171">
        <v>160.1</v>
      </c>
      <c r="I132" s="171">
        <v>0</v>
      </c>
      <c r="J132" s="32">
        <f t="shared" si="6"/>
        <v>8.005</v>
      </c>
      <c r="L132" s="45"/>
      <c r="M132" s="45"/>
      <c r="AG132" s="95" t="s">
        <v>29</v>
      </c>
      <c r="AH132" s="33">
        <f t="shared" si="8"/>
        <v>0</v>
      </c>
      <c r="AI132" s="33"/>
      <c r="AJ132" s="33"/>
      <c r="AK132" s="33"/>
      <c r="AL132" s="33"/>
      <c r="AM132" s="95" t="s">
        <v>29</v>
      </c>
      <c r="AN132" s="113" t="s">
        <v>299</v>
      </c>
    </row>
    <row r="133" spans="1:40" s="12" customFormat="1" ht="15" customHeight="1">
      <c r="A133" s="10"/>
      <c r="B133" s="26"/>
      <c r="C133" s="62"/>
      <c r="D133" s="28" t="s">
        <v>43</v>
      </c>
      <c r="E133" s="29" t="s">
        <v>44</v>
      </c>
      <c r="F133" s="60" t="str">
        <f>AN133</f>
        <v>2 000,00</v>
      </c>
      <c r="G133" s="171">
        <v>2000</v>
      </c>
      <c r="H133" s="171">
        <v>0</v>
      </c>
      <c r="I133" s="171">
        <v>0</v>
      </c>
      <c r="J133" s="32">
        <f t="shared" si="6"/>
        <v>0</v>
      </c>
      <c r="L133" s="45"/>
      <c r="M133" s="45"/>
      <c r="AG133" s="95" t="s">
        <v>43</v>
      </c>
      <c r="AH133" s="33">
        <f t="shared" si="8"/>
        <v>0</v>
      </c>
      <c r="AI133" s="33"/>
      <c r="AJ133" s="33"/>
      <c r="AK133" s="33"/>
      <c r="AL133" s="33"/>
      <c r="AM133" s="95" t="s">
        <v>43</v>
      </c>
      <c r="AN133" s="113" t="s">
        <v>299</v>
      </c>
    </row>
    <row r="134" spans="1:48" s="12" customFormat="1" ht="15" customHeight="1">
      <c r="A134" s="10"/>
      <c r="B134" s="26"/>
      <c r="C134" s="20" t="s">
        <v>146</v>
      </c>
      <c r="D134" s="20"/>
      <c r="E134" s="21" t="s">
        <v>147</v>
      </c>
      <c r="F134" s="22">
        <f>F135+F136+F137+F138+F139+F140+F141+F142+F143+F144+F146+F145+F147+F148+F149+F150+F152+F153+F154+F156+F157+F159+F160+F161+F158+F151</f>
        <v>7768257</v>
      </c>
      <c r="G134" s="22">
        <f>SUM(G135:G162)</f>
        <v>8167912.760000002</v>
      </c>
      <c r="H134" s="22">
        <f>SUM(H135:H162)</f>
        <v>6937813.67</v>
      </c>
      <c r="I134" s="22">
        <f>SUM(I135:I162)</f>
        <v>367343.51</v>
      </c>
      <c r="J134" s="23">
        <f t="shared" si="6"/>
        <v>84.93986008244288</v>
      </c>
      <c r="L134" s="45">
        <f>G134-G160-G161-G159</f>
        <v>4781753.560000001</v>
      </c>
      <c r="M134" s="45">
        <f>H134-H160-H161-H159</f>
        <v>4585216.88</v>
      </c>
      <c r="N134" s="103">
        <f>M134/L134</f>
        <v>0.9588986179371399</v>
      </c>
      <c r="AH134" s="33">
        <f t="shared" si="8"/>
        <v>0</v>
      </c>
      <c r="AI134" s="33"/>
      <c r="AJ134" s="33"/>
      <c r="AK134" s="33"/>
      <c r="AL134" s="33"/>
      <c r="AN134" s="114" t="s">
        <v>688</v>
      </c>
      <c r="AO134" s="45">
        <f>AN134-F134</f>
        <v>0</v>
      </c>
      <c r="AT134" s="45" t="e">
        <f>G134-G159-G160-G161-#REF!</f>
        <v>#REF!</v>
      </c>
      <c r="AU134" s="45" t="e">
        <f>H134-H159-H160-H161-#REF!</f>
        <v>#REF!</v>
      </c>
      <c r="AV134" s="103" t="e">
        <f>AU134/AT134</f>
        <v>#REF!</v>
      </c>
    </row>
    <row r="135" spans="1:48" s="33" customFormat="1" ht="22.5">
      <c r="A135" s="25"/>
      <c r="B135" s="26"/>
      <c r="C135" s="48"/>
      <c r="D135" s="28" t="s">
        <v>109</v>
      </c>
      <c r="E135" s="29" t="s">
        <v>110</v>
      </c>
      <c r="F135" s="49" t="str">
        <f aca="true" t="shared" si="9" ref="F135:F150">AN135</f>
        <v>2 000,00</v>
      </c>
      <c r="G135" s="171">
        <v>2000</v>
      </c>
      <c r="H135" s="171">
        <v>1928.08</v>
      </c>
      <c r="I135" s="171">
        <v>150</v>
      </c>
      <c r="J135" s="32">
        <f t="shared" si="6"/>
        <v>96.404</v>
      </c>
      <c r="L135" s="52">
        <f>G159+G160+G161</f>
        <v>3386159.2</v>
      </c>
      <c r="M135" s="52">
        <f>H159+H160+H161</f>
        <v>2352596.79</v>
      </c>
      <c r="N135" s="103">
        <f>M135/L135</f>
        <v>0.6947685123605529</v>
      </c>
      <c r="AG135" s="95" t="s">
        <v>109</v>
      </c>
      <c r="AH135" s="33">
        <f>D135-AG135</f>
        <v>0</v>
      </c>
      <c r="AM135" s="95" t="s">
        <v>109</v>
      </c>
      <c r="AN135" s="113" t="s">
        <v>299</v>
      </c>
      <c r="AT135" s="52" t="e">
        <f>G159+G160+G161+#REF!</f>
        <v>#REF!</v>
      </c>
      <c r="AU135" s="52" t="e">
        <f>H159+H160+H161+#REF!</f>
        <v>#REF!</v>
      </c>
      <c r="AV135" s="103" t="e">
        <f>AU135/AT135</f>
        <v>#REF!</v>
      </c>
    </row>
    <row r="136" spans="1:40" s="67" customFormat="1" ht="18.75" customHeight="1">
      <c r="A136" s="64"/>
      <c r="B136" s="65"/>
      <c r="C136" s="66"/>
      <c r="D136" s="28" t="s">
        <v>101</v>
      </c>
      <c r="E136" s="29" t="s">
        <v>102</v>
      </c>
      <c r="F136" s="49" t="str">
        <f t="shared" si="9"/>
        <v>2 655 099,00</v>
      </c>
      <c r="G136" s="171">
        <v>2679199</v>
      </c>
      <c r="H136" s="171">
        <v>2619556.95</v>
      </c>
      <c r="I136" s="171">
        <v>57934.12</v>
      </c>
      <c r="J136" s="32">
        <f t="shared" si="6"/>
        <v>97.77388503056325</v>
      </c>
      <c r="L136" s="68"/>
      <c r="M136" s="68"/>
      <c r="AG136" s="95" t="s">
        <v>101</v>
      </c>
      <c r="AH136" s="33">
        <f aca="true" t="shared" si="10" ref="AH136:AH210">D136-AG136</f>
        <v>0</v>
      </c>
      <c r="AI136" s="33"/>
      <c r="AJ136" s="33"/>
      <c r="AK136" s="33"/>
      <c r="AL136" s="33"/>
      <c r="AM136" s="95" t="s">
        <v>101</v>
      </c>
      <c r="AN136" s="113" t="s">
        <v>353</v>
      </c>
    </row>
    <row r="137" spans="1:48" s="12" customFormat="1" ht="15" customHeight="1">
      <c r="A137" s="10"/>
      <c r="B137" s="26"/>
      <c r="C137" s="62"/>
      <c r="D137" s="28" t="s">
        <v>111</v>
      </c>
      <c r="E137" s="29" t="s">
        <v>112</v>
      </c>
      <c r="F137" s="49" t="str">
        <f t="shared" si="9"/>
        <v>196 800,00</v>
      </c>
      <c r="G137" s="171">
        <v>194300</v>
      </c>
      <c r="H137" s="171">
        <v>194299.75</v>
      </c>
      <c r="I137" s="171">
        <v>206310.29</v>
      </c>
      <c r="J137" s="32">
        <f t="shared" si="6"/>
        <v>99.99987133299022</v>
      </c>
      <c r="AG137" s="95" t="s">
        <v>111</v>
      </c>
      <c r="AH137" s="33">
        <f t="shared" si="10"/>
        <v>0</v>
      </c>
      <c r="AI137" s="33"/>
      <c r="AJ137" s="33"/>
      <c r="AK137" s="33"/>
      <c r="AL137" s="33"/>
      <c r="AM137" s="95" t="s">
        <v>111</v>
      </c>
      <c r="AN137" s="113" t="s">
        <v>354</v>
      </c>
      <c r="AT137" s="45">
        <f>G136+G137+G138+G139+G141</f>
        <v>3425199</v>
      </c>
      <c r="AU137" s="45">
        <f>H136+H137+H138+H139+H141</f>
        <v>3345021.2900000005</v>
      </c>
      <c r="AV137" s="12">
        <f>AU137/AT137</f>
        <v>0.9765918097021518</v>
      </c>
    </row>
    <row r="138" spans="1:40" s="12" customFormat="1" ht="15" customHeight="1">
      <c r="A138" s="10"/>
      <c r="B138" s="26"/>
      <c r="C138" s="62"/>
      <c r="D138" s="28" t="s">
        <v>103</v>
      </c>
      <c r="E138" s="29" t="s">
        <v>104</v>
      </c>
      <c r="F138" s="49" t="str">
        <f t="shared" si="9"/>
        <v>464 200,00</v>
      </c>
      <c r="G138" s="171">
        <v>469400</v>
      </c>
      <c r="H138" s="171">
        <v>469357.87</v>
      </c>
      <c r="I138" s="171">
        <v>54928.75</v>
      </c>
      <c r="J138" s="32">
        <f t="shared" si="6"/>
        <v>99.99102471239881</v>
      </c>
      <c r="L138" s="45">
        <f>G136+G137+G138+G139+G141</f>
        <v>3425199</v>
      </c>
      <c r="M138" s="45">
        <f>H137+H138+H139+H140+H142</f>
        <v>838076.2</v>
      </c>
      <c r="N138" s="12">
        <f>M138/L138</f>
        <v>0.24467956460339968</v>
      </c>
      <c r="AG138" s="95" t="s">
        <v>103</v>
      </c>
      <c r="AH138" s="33">
        <f t="shared" si="10"/>
        <v>0</v>
      </c>
      <c r="AI138" s="33"/>
      <c r="AJ138" s="33"/>
      <c r="AK138" s="33"/>
      <c r="AL138" s="33"/>
      <c r="AM138" s="95" t="s">
        <v>103</v>
      </c>
      <c r="AN138" s="113" t="s">
        <v>355</v>
      </c>
    </row>
    <row r="139" spans="1:40" s="12" customFormat="1" ht="15" customHeight="1">
      <c r="A139" s="10"/>
      <c r="B139" s="26"/>
      <c r="C139" s="62"/>
      <c r="D139" s="28" t="s">
        <v>105</v>
      </c>
      <c r="E139" s="29" t="s">
        <v>106</v>
      </c>
      <c r="F139" s="49" t="str">
        <f t="shared" si="9"/>
        <v>68 100,00</v>
      </c>
      <c r="G139" s="171">
        <v>69700</v>
      </c>
      <c r="H139" s="171">
        <v>51478.72</v>
      </c>
      <c r="I139" s="171">
        <v>8052.09</v>
      </c>
      <c r="J139" s="32">
        <f t="shared" si="6"/>
        <v>73.85756097560976</v>
      </c>
      <c r="AG139" s="95" t="s">
        <v>105</v>
      </c>
      <c r="AH139" s="33">
        <f t="shared" si="10"/>
        <v>0</v>
      </c>
      <c r="AI139" s="33"/>
      <c r="AJ139" s="33"/>
      <c r="AK139" s="33"/>
      <c r="AL139" s="33"/>
      <c r="AM139" s="95" t="s">
        <v>105</v>
      </c>
      <c r="AN139" s="113" t="s">
        <v>356</v>
      </c>
    </row>
    <row r="140" spans="1:40" s="12" customFormat="1" ht="33.75">
      <c r="A140" s="10"/>
      <c r="B140" s="26"/>
      <c r="C140" s="62"/>
      <c r="D140" s="28" t="s">
        <v>71</v>
      </c>
      <c r="E140" s="29" t="s">
        <v>72</v>
      </c>
      <c r="F140" s="49" t="str">
        <f t="shared" si="9"/>
        <v>30 000,00</v>
      </c>
      <c r="G140" s="171">
        <v>24500</v>
      </c>
      <c r="H140" s="171">
        <v>21301</v>
      </c>
      <c r="I140" s="171">
        <v>275</v>
      </c>
      <c r="J140" s="32">
        <f t="shared" si="6"/>
        <v>86.94285714285714</v>
      </c>
      <c r="AG140" s="95" t="s">
        <v>71</v>
      </c>
      <c r="AH140" s="33">
        <f t="shared" si="10"/>
        <v>0</v>
      </c>
      <c r="AI140" s="33"/>
      <c r="AJ140" s="33"/>
      <c r="AK140" s="33"/>
      <c r="AL140" s="33"/>
      <c r="AM140" s="95" t="s">
        <v>71</v>
      </c>
      <c r="AN140" s="113" t="s">
        <v>357</v>
      </c>
    </row>
    <row r="141" spans="1:40" s="12" customFormat="1" ht="11.25">
      <c r="A141" s="10"/>
      <c r="B141" s="26"/>
      <c r="C141" s="62"/>
      <c r="D141" s="28" t="s">
        <v>113</v>
      </c>
      <c r="E141" s="29" t="s">
        <v>114</v>
      </c>
      <c r="F141" s="49" t="str">
        <f t="shared" si="9"/>
        <v>5 000,00</v>
      </c>
      <c r="G141" s="171">
        <v>12600</v>
      </c>
      <c r="H141" s="171">
        <v>10328</v>
      </c>
      <c r="I141" s="171">
        <v>0</v>
      </c>
      <c r="J141" s="32">
        <f t="shared" si="6"/>
        <v>81.96825396825396</v>
      </c>
      <c r="AG141" s="95" t="s">
        <v>113</v>
      </c>
      <c r="AH141" s="33">
        <f t="shared" si="10"/>
        <v>0</v>
      </c>
      <c r="AI141" s="33"/>
      <c r="AJ141" s="33"/>
      <c r="AK141" s="33"/>
      <c r="AL141" s="33"/>
      <c r="AM141" s="95" t="s">
        <v>113</v>
      </c>
      <c r="AN141" s="113" t="s">
        <v>358</v>
      </c>
    </row>
    <row r="142" spans="1:40" s="12" customFormat="1" ht="11.25">
      <c r="A142" s="10"/>
      <c r="B142" s="26"/>
      <c r="C142" s="62"/>
      <c r="D142" s="28" t="s">
        <v>29</v>
      </c>
      <c r="E142" s="29" t="s">
        <v>30</v>
      </c>
      <c r="F142" s="49" t="str">
        <f t="shared" si="9"/>
        <v>160 000,00</v>
      </c>
      <c r="G142" s="171">
        <v>160173</v>
      </c>
      <c r="H142" s="171">
        <v>101638.86</v>
      </c>
      <c r="I142" s="171">
        <v>321.94</v>
      </c>
      <c r="J142" s="32">
        <f t="shared" si="6"/>
        <v>63.45567605027065</v>
      </c>
      <c r="AG142" s="95" t="s">
        <v>29</v>
      </c>
      <c r="AH142" s="33">
        <f t="shared" si="10"/>
        <v>0</v>
      </c>
      <c r="AI142" s="33"/>
      <c r="AJ142" s="33"/>
      <c r="AK142" s="33"/>
      <c r="AL142" s="33"/>
      <c r="AM142" s="95" t="s">
        <v>29</v>
      </c>
      <c r="AN142" s="113" t="s">
        <v>359</v>
      </c>
    </row>
    <row r="143" spans="1:40" s="12" customFormat="1" ht="15" customHeight="1">
      <c r="A143" s="10"/>
      <c r="B143" s="26"/>
      <c r="C143" s="62"/>
      <c r="D143" s="28" t="s">
        <v>37</v>
      </c>
      <c r="E143" s="29" t="s">
        <v>38</v>
      </c>
      <c r="F143" s="49" t="str">
        <f t="shared" si="9"/>
        <v>210 000,00</v>
      </c>
      <c r="G143" s="171">
        <v>210000</v>
      </c>
      <c r="H143" s="171">
        <v>196101.83</v>
      </c>
      <c r="I143" s="171">
        <v>20071.86</v>
      </c>
      <c r="J143" s="32">
        <f t="shared" si="6"/>
        <v>93.38182380952381</v>
      </c>
      <c r="AG143" s="95" t="s">
        <v>37</v>
      </c>
      <c r="AH143" s="33">
        <f t="shared" si="10"/>
        <v>0</v>
      </c>
      <c r="AI143" s="33"/>
      <c r="AJ143" s="33"/>
      <c r="AK143" s="33"/>
      <c r="AL143" s="33"/>
      <c r="AM143" s="95" t="s">
        <v>37</v>
      </c>
      <c r="AN143" s="113" t="s">
        <v>360</v>
      </c>
    </row>
    <row r="144" spans="1:40" s="12" customFormat="1" ht="15" customHeight="1">
      <c r="A144" s="10"/>
      <c r="B144" s="26"/>
      <c r="C144" s="62"/>
      <c r="D144" s="28" t="s">
        <v>39</v>
      </c>
      <c r="E144" s="29" t="s">
        <v>40</v>
      </c>
      <c r="F144" s="49" t="str">
        <f t="shared" si="9"/>
        <v>10 000,00</v>
      </c>
      <c r="G144" s="171">
        <v>48000</v>
      </c>
      <c r="H144" s="171">
        <v>41259.36</v>
      </c>
      <c r="I144" s="171">
        <v>0</v>
      </c>
      <c r="J144" s="32">
        <f t="shared" si="6"/>
        <v>85.957</v>
      </c>
      <c r="AG144" s="95" t="s">
        <v>39</v>
      </c>
      <c r="AH144" s="33">
        <f t="shared" si="10"/>
        <v>0</v>
      </c>
      <c r="AI144" s="33"/>
      <c r="AJ144" s="33"/>
      <c r="AK144" s="33"/>
      <c r="AL144" s="33"/>
      <c r="AM144" s="95" t="s">
        <v>39</v>
      </c>
      <c r="AN144" s="113" t="s">
        <v>361</v>
      </c>
    </row>
    <row r="145" spans="1:40" s="12" customFormat="1" ht="15" customHeight="1">
      <c r="A145" s="10"/>
      <c r="B145" s="26"/>
      <c r="C145" s="62"/>
      <c r="D145" s="28" t="s">
        <v>41</v>
      </c>
      <c r="E145" s="29" t="s">
        <v>42</v>
      </c>
      <c r="F145" s="49" t="str">
        <f t="shared" si="9"/>
        <v>7 000,00</v>
      </c>
      <c r="G145" s="171">
        <v>7000</v>
      </c>
      <c r="H145" s="171">
        <v>6921.56</v>
      </c>
      <c r="I145" s="171">
        <v>194</v>
      </c>
      <c r="J145" s="32">
        <f t="shared" si="6"/>
        <v>98.87942857142858</v>
      </c>
      <c r="L145" s="45">
        <f>G144+G145+G146</f>
        <v>686253.56</v>
      </c>
      <c r="M145" s="45">
        <f>H145+H146+H147</f>
        <v>660467.18</v>
      </c>
      <c r="N145" s="12">
        <f>M145/L145</f>
        <v>0.9624244135068676</v>
      </c>
      <c r="AG145" s="95" t="s">
        <v>41</v>
      </c>
      <c r="AH145" s="33">
        <f t="shared" si="10"/>
        <v>0</v>
      </c>
      <c r="AI145" s="33"/>
      <c r="AJ145" s="33"/>
      <c r="AK145" s="33"/>
      <c r="AL145" s="33"/>
      <c r="AM145" s="95" t="s">
        <v>41</v>
      </c>
      <c r="AN145" s="113" t="s">
        <v>362</v>
      </c>
    </row>
    <row r="146" spans="1:40" s="12" customFormat="1" ht="15" customHeight="1">
      <c r="A146" s="10"/>
      <c r="B146" s="26"/>
      <c r="C146" s="62"/>
      <c r="D146" s="28" t="s">
        <v>43</v>
      </c>
      <c r="E146" s="29" t="s">
        <v>44</v>
      </c>
      <c r="F146" s="49" t="str">
        <f t="shared" si="9"/>
        <v>670 000,00</v>
      </c>
      <c r="G146" s="171">
        <v>631253.56</v>
      </c>
      <c r="H146" s="171">
        <v>614555.91</v>
      </c>
      <c r="I146" s="171">
        <v>19104.23</v>
      </c>
      <c r="J146" s="32">
        <f t="shared" si="6"/>
        <v>97.35484264041219</v>
      </c>
      <c r="AG146" s="95" t="s">
        <v>43</v>
      </c>
      <c r="AH146" s="33">
        <f t="shared" si="10"/>
        <v>0</v>
      </c>
      <c r="AI146" s="33"/>
      <c r="AJ146" s="33"/>
      <c r="AK146" s="33"/>
      <c r="AL146" s="33"/>
      <c r="AM146" s="95" t="s">
        <v>43</v>
      </c>
      <c r="AN146" s="113" t="s">
        <v>363</v>
      </c>
    </row>
    <row r="147" spans="1:40" s="12" customFormat="1" ht="15" customHeight="1">
      <c r="A147" s="10"/>
      <c r="B147" s="26"/>
      <c r="C147" s="62"/>
      <c r="D147" s="28" t="s">
        <v>45</v>
      </c>
      <c r="E147" s="29" t="s">
        <v>46</v>
      </c>
      <c r="F147" s="49" t="str">
        <f t="shared" si="9"/>
        <v>11 000,00</v>
      </c>
      <c r="G147" s="171">
        <v>40000</v>
      </c>
      <c r="H147" s="171">
        <v>38989.71</v>
      </c>
      <c r="I147" s="171">
        <v>0</v>
      </c>
      <c r="J147" s="32">
        <f t="shared" si="6"/>
        <v>97.474275</v>
      </c>
      <c r="AG147" s="95" t="s">
        <v>45</v>
      </c>
      <c r="AH147" s="33">
        <f t="shared" si="10"/>
        <v>0</v>
      </c>
      <c r="AI147" s="33"/>
      <c r="AJ147" s="33"/>
      <c r="AK147" s="33"/>
      <c r="AL147" s="33"/>
      <c r="AM147" s="95" t="s">
        <v>45</v>
      </c>
      <c r="AN147" s="113" t="s">
        <v>307</v>
      </c>
    </row>
    <row r="148" spans="1:40" s="12" customFormat="1" ht="45">
      <c r="A148" s="10"/>
      <c r="B148" s="26"/>
      <c r="C148" s="62"/>
      <c r="D148" s="28" t="s">
        <v>47</v>
      </c>
      <c r="E148" s="29" t="s">
        <v>48</v>
      </c>
      <c r="F148" s="49" t="str">
        <f t="shared" si="9"/>
        <v>20 000,00</v>
      </c>
      <c r="G148" s="171">
        <v>13180</v>
      </c>
      <c r="H148" s="171">
        <v>12705.78</v>
      </c>
      <c r="I148" s="171">
        <v>1.23</v>
      </c>
      <c r="J148" s="32">
        <f t="shared" si="6"/>
        <v>96.40197268588771</v>
      </c>
      <c r="AG148" s="95" t="s">
        <v>47</v>
      </c>
      <c r="AH148" s="33">
        <f>D148-AG148</f>
        <v>0</v>
      </c>
      <c r="AI148" s="33"/>
      <c r="AJ148" s="33"/>
      <c r="AK148" s="33"/>
      <c r="AL148" s="33"/>
      <c r="AM148" s="95" t="s">
        <v>47</v>
      </c>
      <c r="AN148" s="113" t="s">
        <v>349</v>
      </c>
    </row>
    <row r="149" spans="1:40" s="12" customFormat="1" ht="45">
      <c r="A149" s="10"/>
      <c r="B149" s="26"/>
      <c r="C149" s="62"/>
      <c r="D149" s="28" t="s">
        <v>49</v>
      </c>
      <c r="E149" s="29" t="s">
        <v>50</v>
      </c>
      <c r="F149" s="49" t="str">
        <f t="shared" si="9"/>
        <v>20 000,00</v>
      </c>
      <c r="G149" s="171">
        <v>15500</v>
      </c>
      <c r="H149" s="171">
        <v>13812.3</v>
      </c>
      <c r="I149" s="171">
        <v>0</v>
      </c>
      <c r="J149" s="32">
        <f t="shared" si="6"/>
        <v>89.1116129032258</v>
      </c>
      <c r="AG149" s="95" t="s">
        <v>49</v>
      </c>
      <c r="AH149" s="33">
        <f t="shared" si="10"/>
        <v>0</v>
      </c>
      <c r="AI149" s="33"/>
      <c r="AJ149" s="33"/>
      <c r="AK149" s="33"/>
      <c r="AL149" s="33"/>
      <c r="AM149" s="95" t="s">
        <v>49</v>
      </c>
      <c r="AN149" s="113" t="s">
        <v>349</v>
      </c>
    </row>
    <row r="150" spans="1:40" s="12" customFormat="1" ht="12.75" customHeight="1">
      <c r="A150" s="10"/>
      <c r="B150" s="26"/>
      <c r="C150" s="62"/>
      <c r="D150" s="28" t="s">
        <v>51</v>
      </c>
      <c r="E150" s="29" t="s">
        <v>115</v>
      </c>
      <c r="F150" s="49" t="str">
        <f t="shared" si="9"/>
        <v>23 000,00</v>
      </c>
      <c r="G150" s="171">
        <v>36094</v>
      </c>
      <c r="H150" s="171">
        <v>26615.56</v>
      </c>
      <c r="I150" s="171">
        <v>0</v>
      </c>
      <c r="J150" s="32">
        <f t="shared" si="6"/>
        <v>73.73956890341886</v>
      </c>
      <c r="AG150" s="95" t="s">
        <v>51</v>
      </c>
      <c r="AH150" s="33">
        <f aca="true" t="shared" si="11" ref="AH150:AH156">D150-AG150</f>
        <v>0</v>
      </c>
      <c r="AI150" s="33"/>
      <c r="AJ150" s="33"/>
      <c r="AK150" s="33"/>
      <c r="AL150" s="33"/>
      <c r="AM150" s="95" t="s">
        <v>51</v>
      </c>
      <c r="AN150" s="113" t="s">
        <v>364</v>
      </c>
    </row>
    <row r="151" spans="1:40" s="12" customFormat="1" ht="12.75" customHeight="1">
      <c r="A151" s="10"/>
      <c r="B151" s="26"/>
      <c r="C151" s="62"/>
      <c r="D151" s="95" t="s">
        <v>691</v>
      </c>
      <c r="E151" s="96" t="s">
        <v>692</v>
      </c>
      <c r="F151" s="49">
        <v>0</v>
      </c>
      <c r="G151" s="171">
        <v>6506</v>
      </c>
      <c r="H151" s="171">
        <v>3859.04</v>
      </c>
      <c r="I151" s="171">
        <v>0</v>
      </c>
      <c r="J151" s="32">
        <f t="shared" si="6"/>
        <v>59.31509375960652</v>
      </c>
      <c r="AG151" s="95" t="s">
        <v>691</v>
      </c>
      <c r="AH151" s="33">
        <f t="shared" si="11"/>
        <v>0</v>
      </c>
      <c r="AI151" s="33"/>
      <c r="AJ151" s="33"/>
      <c r="AK151" s="33"/>
      <c r="AL151" s="33"/>
      <c r="AM151" s="95"/>
      <c r="AN151" s="113"/>
    </row>
    <row r="152" spans="1:40" s="12" customFormat="1" ht="11.25">
      <c r="A152" s="10"/>
      <c r="B152" s="26"/>
      <c r="C152" s="62"/>
      <c r="D152" s="28" t="s">
        <v>52</v>
      </c>
      <c r="E152" s="29" t="s">
        <v>53</v>
      </c>
      <c r="F152" s="60" t="str">
        <f>AN152</f>
        <v>20 000,00</v>
      </c>
      <c r="G152" s="171">
        <v>16480</v>
      </c>
      <c r="H152" s="171">
        <v>16472.58</v>
      </c>
      <c r="I152" s="171">
        <v>0</v>
      </c>
      <c r="J152" s="32">
        <f t="shared" si="6"/>
        <v>99.95497572815536</v>
      </c>
      <c r="AG152" s="95" t="s">
        <v>52</v>
      </c>
      <c r="AH152" s="33">
        <f t="shared" si="11"/>
        <v>0</v>
      </c>
      <c r="AI152" s="33"/>
      <c r="AJ152" s="33"/>
      <c r="AK152" s="33"/>
      <c r="AL152" s="33"/>
      <c r="AM152" s="95" t="s">
        <v>52</v>
      </c>
      <c r="AN152" s="113" t="s">
        <v>349</v>
      </c>
    </row>
    <row r="153" spans="1:40" s="12" customFormat="1" ht="22.5">
      <c r="A153" s="10"/>
      <c r="B153" s="26"/>
      <c r="C153" s="62"/>
      <c r="D153" s="28" t="s">
        <v>54</v>
      </c>
      <c r="E153" s="29" t="s">
        <v>55</v>
      </c>
      <c r="F153" s="60" t="str">
        <f>AN153</f>
        <v>74 000,00</v>
      </c>
      <c r="G153" s="171">
        <v>71718</v>
      </c>
      <c r="H153" s="171">
        <v>71718</v>
      </c>
      <c r="I153" s="171">
        <v>0</v>
      </c>
      <c r="J153" s="32">
        <f t="shared" si="6"/>
        <v>100</v>
      </c>
      <c r="AG153" s="95" t="s">
        <v>54</v>
      </c>
      <c r="AH153" s="33">
        <f t="shared" si="11"/>
        <v>0</v>
      </c>
      <c r="AI153" s="33"/>
      <c r="AJ153" s="33"/>
      <c r="AK153" s="33"/>
      <c r="AL153" s="33"/>
      <c r="AM153" s="95" t="s">
        <v>54</v>
      </c>
      <c r="AN153" s="113" t="s">
        <v>350</v>
      </c>
    </row>
    <row r="154" spans="1:40" s="12" customFormat="1" ht="15" customHeight="1">
      <c r="A154" s="10"/>
      <c r="B154" s="26"/>
      <c r="C154" s="62"/>
      <c r="D154" s="28" t="s">
        <v>56</v>
      </c>
      <c r="E154" s="29" t="s">
        <v>57</v>
      </c>
      <c r="F154" s="60" t="str">
        <f>AN154</f>
        <v>9 000,00</v>
      </c>
      <c r="G154" s="171">
        <v>9000</v>
      </c>
      <c r="H154" s="171">
        <v>8020.64</v>
      </c>
      <c r="I154" s="171">
        <v>0</v>
      </c>
      <c r="J154" s="32">
        <f t="shared" si="6"/>
        <v>89.11822222222222</v>
      </c>
      <c r="AG154" s="95" t="s">
        <v>56</v>
      </c>
      <c r="AH154" s="33">
        <f t="shared" si="11"/>
        <v>0</v>
      </c>
      <c r="AI154" s="33"/>
      <c r="AJ154" s="33"/>
      <c r="AK154" s="33"/>
      <c r="AL154" s="33"/>
      <c r="AM154" s="95" t="s">
        <v>56</v>
      </c>
      <c r="AN154" s="113" t="s">
        <v>322</v>
      </c>
    </row>
    <row r="155" spans="1:40" s="12" customFormat="1" ht="15" customHeight="1">
      <c r="A155" s="10"/>
      <c r="B155" s="26"/>
      <c r="C155" s="62"/>
      <c r="D155" s="158" t="s">
        <v>118</v>
      </c>
      <c r="E155" s="159" t="s">
        <v>119</v>
      </c>
      <c r="F155" s="60"/>
      <c r="G155" s="171">
        <v>3950</v>
      </c>
      <c r="H155" s="171">
        <v>3949.4</v>
      </c>
      <c r="I155" s="171">
        <v>0</v>
      </c>
      <c r="J155" s="32"/>
      <c r="AG155" s="95"/>
      <c r="AH155" s="33"/>
      <c r="AI155" s="33"/>
      <c r="AJ155" s="33"/>
      <c r="AK155" s="33"/>
      <c r="AL155" s="33"/>
      <c r="AM155" s="95"/>
      <c r="AN155" s="113"/>
    </row>
    <row r="156" spans="1:40" s="12" customFormat="1" ht="15" customHeight="1">
      <c r="A156" s="10"/>
      <c r="B156" s="26"/>
      <c r="C156" s="62"/>
      <c r="D156" s="95" t="s">
        <v>261</v>
      </c>
      <c r="E156" s="96" t="s">
        <v>262</v>
      </c>
      <c r="F156" s="60" t="str">
        <f>AN156</f>
        <v>2 000,00</v>
      </c>
      <c r="G156" s="171">
        <v>2000</v>
      </c>
      <c r="H156" s="171">
        <v>1581.89</v>
      </c>
      <c r="I156" s="171">
        <v>0</v>
      </c>
      <c r="J156" s="32">
        <f t="shared" si="6"/>
        <v>79.0945</v>
      </c>
      <c r="AG156" s="95" t="s">
        <v>261</v>
      </c>
      <c r="AH156" s="33">
        <f t="shared" si="11"/>
        <v>0</v>
      </c>
      <c r="AI156" s="33"/>
      <c r="AJ156" s="33"/>
      <c r="AK156" s="33"/>
      <c r="AL156" s="33"/>
      <c r="AM156" s="95" t="s">
        <v>261</v>
      </c>
      <c r="AN156" s="113" t="s">
        <v>299</v>
      </c>
    </row>
    <row r="157" spans="1:40" s="12" customFormat="1" ht="22.5">
      <c r="A157" s="10"/>
      <c r="B157" s="26"/>
      <c r="C157" s="62"/>
      <c r="D157" s="95" t="s">
        <v>85</v>
      </c>
      <c r="E157" s="96" t="s">
        <v>86</v>
      </c>
      <c r="F157" s="60" t="str">
        <f>AN157</f>
        <v>3 000,00</v>
      </c>
      <c r="G157" s="171">
        <v>6600</v>
      </c>
      <c r="H157" s="171">
        <v>6562</v>
      </c>
      <c r="I157" s="171">
        <v>0</v>
      </c>
      <c r="J157" s="32">
        <f t="shared" si="6"/>
        <v>99.42424242424242</v>
      </c>
      <c r="AG157" s="95" t="s">
        <v>85</v>
      </c>
      <c r="AH157" s="33">
        <f t="shared" si="10"/>
        <v>0</v>
      </c>
      <c r="AI157" s="33"/>
      <c r="AJ157" s="33"/>
      <c r="AK157" s="33"/>
      <c r="AL157" s="33"/>
      <c r="AM157" s="95" t="s">
        <v>85</v>
      </c>
      <c r="AN157" s="113" t="s">
        <v>296</v>
      </c>
    </row>
    <row r="158" spans="1:40" s="12" customFormat="1" ht="33.75">
      <c r="A158" s="10"/>
      <c r="B158" s="26"/>
      <c r="C158" s="62"/>
      <c r="D158" s="28" t="s">
        <v>60</v>
      </c>
      <c r="E158" s="29" t="s">
        <v>61</v>
      </c>
      <c r="F158" s="60" t="str">
        <f>AN158</f>
        <v>15 000,00</v>
      </c>
      <c r="G158" s="171">
        <v>16500</v>
      </c>
      <c r="H158" s="171">
        <v>16155</v>
      </c>
      <c r="I158" s="171">
        <v>0</v>
      </c>
      <c r="J158" s="32">
        <f t="shared" si="6"/>
        <v>97.9090909090909</v>
      </c>
      <c r="AG158" s="95" t="s">
        <v>60</v>
      </c>
      <c r="AH158" s="33">
        <f t="shared" si="10"/>
        <v>0</v>
      </c>
      <c r="AI158" s="33"/>
      <c r="AJ158" s="33"/>
      <c r="AK158" s="33"/>
      <c r="AL158" s="33"/>
      <c r="AM158" s="95" t="s">
        <v>60</v>
      </c>
      <c r="AN158" s="113" t="s">
        <v>312</v>
      </c>
    </row>
    <row r="159" spans="1:40" s="12" customFormat="1" ht="22.5">
      <c r="A159" s="10"/>
      <c r="B159" s="26"/>
      <c r="C159" s="62"/>
      <c r="D159" s="152" t="s">
        <v>122</v>
      </c>
      <c r="E159" s="153" t="s">
        <v>123</v>
      </c>
      <c r="F159" s="60">
        <v>0</v>
      </c>
      <c r="G159" s="171">
        <v>293101.2</v>
      </c>
      <c r="H159" s="171">
        <v>62767.14</v>
      </c>
      <c r="I159" s="171">
        <v>0</v>
      </c>
      <c r="J159" s="32">
        <f t="shared" si="6"/>
        <v>21.41483555850334</v>
      </c>
      <c r="AG159" s="95" t="s">
        <v>122</v>
      </c>
      <c r="AH159" s="33">
        <f t="shared" si="10"/>
        <v>0</v>
      </c>
      <c r="AI159" s="33"/>
      <c r="AJ159" s="33"/>
      <c r="AK159" s="33"/>
      <c r="AL159" s="33"/>
      <c r="AM159" s="95" t="s">
        <v>148</v>
      </c>
      <c r="AN159" s="113" t="s">
        <v>351</v>
      </c>
    </row>
    <row r="160" spans="1:47" s="12" customFormat="1" ht="22.5">
      <c r="A160" s="10"/>
      <c r="B160" s="26"/>
      <c r="C160" s="62"/>
      <c r="D160" s="28" t="s">
        <v>148</v>
      </c>
      <c r="E160" s="29" t="s">
        <v>123</v>
      </c>
      <c r="F160" s="60" t="str">
        <f>AN159</f>
        <v>1 912 128,00</v>
      </c>
      <c r="G160" s="171">
        <v>2165140.6</v>
      </c>
      <c r="H160" s="171">
        <v>1602880.74</v>
      </c>
      <c r="I160" s="171">
        <v>0</v>
      </c>
      <c r="J160" s="32">
        <f t="shared" si="6"/>
        <v>74.03125413656738</v>
      </c>
      <c r="AG160" s="95" t="s">
        <v>148</v>
      </c>
      <c r="AH160" s="33">
        <f t="shared" si="10"/>
        <v>0</v>
      </c>
      <c r="AI160" s="33"/>
      <c r="AJ160" s="33"/>
      <c r="AK160" s="33"/>
      <c r="AL160" s="33"/>
      <c r="AM160" s="95" t="s">
        <v>149</v>
      </c>
      <c r="AN160" s="113" t="s">
        <v>352</v>
      </c>
      <c r="AT160" s="45">
        <f>F160+F161</f>
        <v>3093058</v>
      </c>
      <c r="AU160" s="45">
        <f>G160+G161</f>
        <v>3093058</v>
      </c>
    </row>
    <row r="161" spans="1:47" s="12" customFormat="1" ht="22.5">
      <c r="A161" s="10"/>
      <c r="B161" s="26"/>
      <c r="C161" s="62"/>
      <c r="D161" s="28" t="s">
        <v>149</v>
      </c>
      <c r="E161" s="29" t="s">
        <v>123</v>
      </c>
      <c r="F161" s="60" t="str">
        <f>AN160</f>
        <v>1 180 930,00</v>
      </c>
      <c r="G161" s="171">
        <v>927917.4</v>
      </c>
      <c r="H161" s="171">
        <v>686948.91</v>
      </c>
      <c r="I161" s="171">
        <v>0</v>
      </c>
      <c r="J161" s="32">
        <f>H161*100/G161</f>
        <v>74.03125644588624</v>
      </c>
      <c r="AG161" s="95"/>
      <c r="AH161" s="33"/>
      <c r="AI161" s="33"/>
      <c r="AJ161" s="33"/>
      <c r="AK161" s="33"/>
      <c r="AL161" s="33"/>
      <c r="AM161" s="136"/>
      <c r="AN161" s="70"/>
      <c r="AT161" s="45"/>
      <c r="AU161" s="45"/>
    </row>
    <row r="162" spans="1:40" s="12" customFormat="1" ht="22.5">
      <c r="A162" s="10"/>
      <c r="B162" s="26"/>
      <c r="C162" s="62"/>
      <c r="D162" s="158" t="s">
        <v>89</v>
      </c>
      <c r="E162" s="159" t="s">
        <v>90</v>
      </c>
      <c r="G162" s="171">
        <v>36100</v>
      </c>
      <c r="H162" s="171">
        <v>36047.09</v>
      </c>
      <c r="I162" s="171">
        <v>0</v>
      </c>
      <c r="J162" s="32">
        <f>H162*100/G162</f>
        <v>99.85343490304707</v>
      </c>
      <c r="AG162" s="95" t="s">
        <v>149</v>
      </c>
      <c r="AH162" s="33">
        <f>D161-AG162</f>
        <v>0</v>
      </c>
      <c r="AI162" s="33"/>
      <c r="AJ162" s="33"/>
      <c r="AK162" s="33"/>
      <c r="AL162" s="33"/>
      <c r="AN162" s="116"/>
    </row>
    <row r="163" spans="1:40" s="24" customFormat="1" ht="15" customHeight="1">
      <c r="A163" s="18"/>
      <c r="B163" s="19"/>
      <c r="C163" s="20" t="s">
        <v>150</v>
      </c>
      <c r="D163" s="20"/>
      <c r="E163" s="21" t="s">
        <v>151</v>
      </c>
      <c r="F163" s="22">
        <f>F164+F165+F166+F167+F168</f>
        <v>21000</v>
      </c>
      <c r="G163" s="22">
        <f>SUM(G164:G168)</f>
        <v>14285</v>
      </c>
      <c r="H163" s="22">
        <f>SUM(H164:H168)</f>
        <v>14284.74</v>
      </c>
      <c r="I163" s="22">
        <f>SUM(I164:I168)</f>
        <v>0</v>
      </c>
      <c r="J163" s="23">
        <f t="shared" si="6"/>
        <v>99.99817990899545</v>
      </c>
      <c r="AH163" s="33">
        <f t="shared" si="10"/>
        <v>0</v>
      </c>
      <c r="AI163" s="33"/>
      <c r="AJ163" s="33"/>
      <c r="AK163" s="33"/>
      <c r="AL163" s="33"/>
      <c r="AN163" s="118"/>
    </row>
    <row r="164" spans="1:40" s="12" customFormat="1" ht="15" customHeight="1">
      <c r="A164" s="10"/>
      <c r="B164" s="26"/>
      <c r="C164" s="62"/>
      <c r="D164" s="28" t="s">
        <v>103</v>
      </c>
      <c r="E164" s="29" t="s">
        <v>104</v>
      </c>
      <c r="F164" s="60" t="str">
        <f>AN164</f>
        <v>1 500,00</v>
      </c>
      <c r="G164" s="171">
        <v>889.2</v>
      </c>
      <c r="H164" s="171">
        <v>889.2</v>
      </c>
      <c r="I164" s="171">
        <v>0</v>
      </c>
      <c r="J164" s="32">
        <f t="shared" si="6"/>
        <v>100</v>
      </c>
      <c r="M164" s="45">
        <f>H164+H165</f>
        <v>11169.2</v>
      </c>
      <c r="AG164" s="95" t="s">
        <v>103</v>
      </c>
      <c r="AH164" s="33">
        <f t="shared" si="10"/>
        <v>0</v>
      </c>
      <c r="AI164" s="33"/>
      <c r="AJ164" s="33"/>
      <c r="AK164" s="33"/>
      <c r="AL164" s="33"/>
      <c r="AM164" s="95" t="s">
        <v>103</v>
      </c>
      <c r="AN164" s="113" t="s">
        <v>323</v>
      </c>
    </row>
    <row r="165" spans="1:40" s="12" customFormat="1" ht="15" customHeight="1">
      <c r="A165" s="10"/>
      <c r="B165" s="26"/>
      <c r="C165" s="62"/>
      <c r="D165" s="28" t="s">
        <v>113</v>
      </c>
      <c r="E165" s="29" t="s">
        <v>114</v>
      </c>
      <c r="F165" s="60">
        <v>14300</v>
      </c>
      <c r="G165" s="171">
        <v>10280</v>
      </c>
      <c r="H165" s="171">
        <v>10280</v>
      </c>
      <c r="I165" s="171">
        <v>0</v>
      </c>
      <c r="J165" s="32">
        <f t="shared" si="6"/>
        <v>100</v>
      </c>
      <c r="M165" s="45">
        <f>H163-M164-H166</f>
        <v>694.7999999999993</v>
      </c>
      <c r="AG165" s="95" t="s">
        <v>113</v>
      </c>
      <c r="AH165" s="33">
        <f t="shared" si="10"/>
        <v>0</v>
      </c>
      <c r="AI165" s="33"/>
      <c r="AJ165" s="33"/>
      <c r="AK165" s="33"/>
      <c r="AL165" s="33"/>
      <c r="AM165" s="95" t="s">
        <v>29</v>
      </c>
      <c r="AN165" s="113" t="s">
        <v>319</v>
      </c>
    </row>
    <row r="166" spans="1:40" s="12" customFormat="1" ht="15" customHeight="1">
      <c r="A166" s="10"/>
      <c r="B166" s="26"/>
      <c r="C166" s="62"/>
      <c r="D166" s="28" t="s">
        <v>29</v>
      </c>
      <c r="E166" s="29" t="s">
        <v>30</v>
      </c>
      <c r="F166" s="60" t="str">
        <f>AN165</f>
        <v>4 000,00</v>
      </c>
      <c r="G166" s="171">
        <v>2421</v>
      </c>
      <c r="H166" s="171">
        <v>2420.74</v>
      </c>
      <c r="I166" s="171">
        <v>0</v>
      </c>
      <c r="J166" s="32">
        <f aca="true" t="shared" si="12" ref="J166:J241">H166*100/G166</f>
        <v>99.98926063610077</v>
      </c>
      <c r="AG166" s="95" t="s">
        <v>29</v>
      </c>
      <c r="AH166" s="33">
        <f t="shared" si="10"/>
        <v>0</v>
      </c>
      <c r="AI166" s="33"/>
      <c r="AJ166" s="33"/>
      <c r="AK166" s="33"/>
      <c r="AL166" s="33"/>
      <c r="AM166" s="95" t="s">
        <v>43</v>
      </c>
      <c r="AN166" s="113" t="s">
        <v>334</v>
      </c>
    </row>
    <row r="167" spans="1:40" s="12" customFormat="1" ht="15" customHeight="1">
      <c r="A167" s="10"/>
      <c r="B167" s="26"/>
      <c r="C167" s="62"/>
      <c r="D167" s="28" t="s">
        <v>43</v>
      </c>
      <c r="E167" s="29" t="s">
        <v>44</v>
      </c>
      <c r="F167" s="60" t="str">
        <f>AN166</f>
        <v>1 000,00</v>
      </c>
      <c r="G167" s="171">
        <v>597</v>
      </c>
      <c r="H167" s="171">
        <v>597</v>
      </c>
      <c r="I167" s="171">
        <v>0</v>
      </c>
      <c r="J167" s="32">
        <f t="shared" si="12"/>
        <v>100</v>
      </c>
      <c r="AG167" s="95" t="s">
        <v>43</v>
      </c>
      <c r="AH167" s="33">
        <f t="shared" si="10"/>
        <v>0</v>
      </c>
      <c r="AI167" s="33"/>
      <c r="AJ167" s="33"/>
      <c r="AK167" s="33"/>
      <c r="AL167" s="33"/>
      <c r="AM167" s="95" t="s">
        <v>51</v>
      </c>
      <c r="AN167" s="113" t="s">
        <v>339</v>
      </c>
    </row>
    <row r="168" spans="1:40" s="12" customFormat="1" ht="15" customHeight="1">
      <c r="A168" s="10"/>
      <c r="B168" s="26"/>
      <c r="C168" s="62"/>
      <c r="D168" s="28" t="s">
        <v>51</v>
      </c>
      <c r="E168" s="29" t="s">
        <v>115</v>
      </c>
      <c r="F168" s="60" t="str">
        <f>AN167</f>
        <v>200,00</v>
      </c>
      <c r="G168" s="171">
        <v>97.8</v>
      </c>
      <c r="H168" s="171">
        <v>97.8</v>
      </c>
      <c r="I168" s="171">
        <v>0</v>
      </c>
      <c r="J168" s="32">
        <f t="shared" si="12"/>
        <v>100</v>
      </c>
      <c r="AG168" s="95" t="s">
        <v>51</v>
      </c>
      <c r="AH168" s="33">
        <f t="shared" si="10"/>
        <v>0</v>
      </c>
      <c r="AI168" s="33"/>
      <c r="AJ168" s="33"/>
      <c r="AK168" s="33"/>
      <c r="AL168" s="33"/>
      <c r="AN168" s="116"/>
    </row>
    <row r="169" spans="1:40" s="12" customFormat="1" ht="22.5">
      <c r="A169" s="10"/>
      <c r="B169" s="26"/>
      <c r="C169" s="20" t="s">
        <v>152</v>
      </c>
      <c r="D169" s="20"/>
      <c r="E169" s="21" t="s">
        <v>153</v>
      </c>
      <c r="F169" s="22">
        <f>F170+F171+F172+F173</f>
        <v>33500</v>
      </c>
      <c r="G169" s="22">
        <f>SUM(G170:G174)</f>
        <v>75688</v>
      </c>
      <c r="H169" s="22">
        <f>SUM(H170:H174)</f>
        <v>72213.97</v>
      </c>
      <c r="I169" s="22">
        <f>SUM(I170:I174)</f>
        <v>200</v>
      </c>
      <c r="J169" s="23">
        <f t="shared" si="12"/>
        <v>95.4100650036994</v>
      </c>
      <c r="AH169" s="33">
        <f t="shared" si="10"/>
        <v>0</v>
      </c>
      <c r="AI169" s="33"/>
      <c r="AJ169" s="33"/>
      <c r="AK169" s="33"/>
      <c r="AL169" s="33"/>
      <c r="AN169" s="116"/>
    </row>
    <row r="170" spans="1:40" s="33" customFormat="1" ht="11.25">
      <c r="A170" s="25"/>
      <c r="B170" s="26"/>
      <c r="C170" s="48"/>
      <c r="D170" s="28" t="s">
        <v>103</v>
      </c>
      <c r="E170" s="29" t="s">
        <v>104</v>
      </c>
      <c r="F170" s="49" t="str">
        <f>AN170</f>
        <v>1 500,00</v>
      </c>
      <c r="G170" s="171">
        <v>1500</v>
      </c>
      <c r="H170" s="171">
        <v>0</v>
      </c>
      <c r="I170" s="171">
        <v>0</v>
      </c>
      <c r="J170" s="32">
        <f t="shared" si="12"/>
        <v>0</v>
      </c>
      <c r="AG170" s="95" t="s">
        <v>103</v>
      </c>
      <c r="AH170" s="33">
        <f t="shared" si="10"/>
        <v>0</v>
      </c>
      <c r="AM170" s="95" t="s">
        <v>103</v>
      </c>
      <c r="AN170" s="113" t="s">
        <v>323</v>
      </c>
    </row>
    <row r="171" spans="1:40" s="67" customFormat="1" ht="11.25">
      <c r="A171" s="64"/>
      <c r="B171" s="65"/>
      <c r="C171" s="61"/>
      <c r="D171" s="28" t="s">
        <v>113</v>
      </c>
      <c r="E171" s="29" t="s">
        <v>114</v>
      </c>
      <c r="F171" s="60" t="str">
        <f>AN171</f>
        <v>15 000,00</v>
      </c>
      <c r="G171" s="171">
        <v>12500</v>
      </c>
      <c r="H171" s="171">
        <v>12312</v>
      </c>
      <c r="I171" s="171">
        <v>0</v>
      </c>
      <c r="J171" s="32">
        <f t="shared" si="12"/>
        <v>98.496</v>
      </c>
      <c r="AG171" s="95" t="s">
        <v>113</v>
      </c>
      <c r="AH171" s="33">
        <f t="shared" si="10"/>
        <v>0</v>
      </c>
      <c r="AI171" s="33"/>
      <c r="AJ171" s="33"/>
      <c r="AK171" s="33"/>
      <c r="AL171" s="33"/>
      <c r="AM171" s="95" t="s">
        <v>113</v>
      </c>
      <c r="AN171" s="113" t="s">
        <v>312</v>
      </c>
    </row>
    <row r="172" spans="1:40" s="67" customFormat="1" ht="15" customHeight="1">
      <c r="A172" s="64"/>
      <c r="B172" s="65"/>
      <c r="C172" s="61"/>
      <c r="D172" s="35" t="s">
        <v>29</v>
      </c>
      <c r="E172" s="36" t="s">
        <v>30</v>
      </c>
      <c r="F172" s="137" t="str">
        <f>AN172</f>
        <v>2 000,00</v>
      </c>
      <c r="G172" s="171">
        <v>10243</v>
      </c>
      <c r="H172" s="171">
        <v>8773.44</v>
      </c>
      <c r="I172" s="171">
        <v>0</v>
      </c>
      <c r="J172" s="32">
        <f t="shared" si="12"/>
        <v>85.65303133847506</v>
      </c>
      <c r="AG172" s="95" t="s">
        <v>29</v>
      </c>
      <c r="AH172" s="33">
        <f t="shared" si="10"/>
        <v>0</v>
      </c>
      <c r="AI172" s="33"/>
      <c r="AJ172" s="33"/>
      <c r="AK172" s="33"/>
      <c r="AL172" s="33"/>
      <c r="AM172" s="95" t="s">
        <v>29</v>
      </c>
      <c r="AN172" s="113" t="s">
        <v>299</v>
      </c>
    </row>
    <row r="173" spans="1:40" s="12" customFormat="1" ht="15" customHeight="1">
      <c r="A173" s="10"/>
      <c r="B173" s="26"/>
      <c r="C173" s="62"/>
      <c r="D173" s="87" t="s">
        <v>43</v>
      </c>
      <c r="E173" s="88" t="s">
        <v>44</v>
      </c>
      <c r="F173" s="60" t="str">
        <f>AN173</f>
        <v>15 000,00</v>
      </c>
      <c r="G173" s="171">
        <v>51364</v>
      </c>
      <c r="H173" s="171">
        <v>51047.53</v>
      </c>
      <c r="I173" s="171">
        <v>200</v>
      </c>
      <c r="J173" s="32">
        <f t="shared" si="12"/>
        <v>99.38386807881007</v>
      </c>
      <c r="AG173" s="95" t="s">
        <v>43</v>
      </c>
      <c r="AH173" s="33">
        <f t="shared" si="10"/>
        <v>0</v>
      </c>
      <c r="AI173" s="33"/>
      <c r="AJ173" s="33"/>
      <c r="AK173" s="33"/>
      <c r="AL173" s="33"/>
      <c r="AM173" s="95" t="s">
        <v>43</v>
      </c>
      <c r="AN173" s="113" t="s">
        <v>312</v>
      </c>
    </row>
    <row r="174" spans="1:40" s="12" customFormat="1" ht="15" customHeight="1">
      <c r="A174" s="10"/>
      <c r="B174" s="26"/>
      <c r="C174" s="62"/>
      <c r="D174" s="87" t="s">
        <v>52</v>
      </c>
      <c r="E174" s="88" t="s">
        <v>53</v>
      </c>
      <c r="F174" s="60"/>
      <c r="G174" s="171">
        <v>81</v>
      </c>
      <c r="H174" s="171">
        <v>81</v>
      </c>
      <c r="I174" s="171">
        <v>0</v>
      </c>
      <c r="J174" s="32"/>
      <c r="AG174" s="136"/>
      <c r="AH174" s="33"/>
      <c r="AI174" s="33"/>
      <c r="AJ174" s="33"/>
      <c r="AK174" s="33"/>
      <c r="AL174" s="33"/>
      <c r="AM174" s="136"/>
      <c r="AN174" s="113"/>
    </row>
    <row r="175" spans="1:40" s="24" customFormat="1" ht="15" customHeight="1">
      <c r="A175" s="18"/>
      <c r="B175" s="19"/>
      <c r="C175" s="72">
        <v>75095</v>
      </c>
      <c r="D175" s="73"/>
      <c r="E175" s="138" t="s">
        <v>230</v>
      </c>
      <c r="F175" s="139">
        <f>F176</f>
        <v>0</v>
      </c>
      <c r="G175" s="139">
        <f>SUM(G176:G177)</f>
        <v>8166</v>
      </c>
      <c r="H175" s="139">
        <f>SUM(H176:H177)</f>
        <v>7520.25</v>
      </c>
      <c r="I175" s="139">
        <f>SUM(I176:I177)</f>
        <v>0</v>
      </c>
      <c r="J175" s="23">
        <f t="shared" si="12"/>
        <v>92.09221160911095</v>
      </c>
      <c r="AG175" s="140"/>
      <c r="AH175" s="51"/>
      <c r="AI175" s="51"/>
      <c r="AJ175" s="51"/>
      <c r="AK175" s="51"/>
      <c r="AL175" s="51"/>
      <c r="AM175" s="140"/>
      <c r="AN175" s="141"/>
    </row>
    <row r="176" spans="1:40" s="12" customFormat="1" ht="45" customHeight="1">
      <c r="A176" s="10"/>
      <c r="B176" s="172"/>
      <c r="C176" s="62"/>
      <c r="D176" s="148" t="s">
        <v>693</v>
      </c>
      <c r="E176" s="150" t="s">
        <v>694</v>
      </c>
      <c r="F176" s="60">
        <v>0</v>
      </c>
      <c r="G176" s="171">
        <v>8126</v>
      </c>
      <c r="H176" s="171">
        <v>7520.25</v>
      </c>
      <c r="I176" s="171">
        <v>0</v>
      </c>
      <c r="J176" s="32">
        <f t="shared" si="12"/>
        <v>92.54553285749446</v>
      </c>
      <c r="AG176" s="136"/>
      <c r="AH176" s="33"/>
      <c r="AI176" s="33"/>
      <c r="AJ176" s="33"/>
      <c r="AK176" s="33"/>
      <c r="AL176" s="33"/>
      <c r="AM176" s="136"/>
      <c r="AN176" s="113"/>
    </row>
    <row r="177" spans="1:40" s="12" customFormat="1" ht="45" customHeight="1">
      <c r="A177" s="10"/>
      <c r="B177" s="172"/>
      <c r="C177" s="62"/>
      <c r="D177" s="158" t="s">
        <v>52</v>
      </c>
      <c r="E177" s="159" t="s">
        <v>53</v>
      </c>
      <c r="F177" s="60"/>
      <c r="G177" s="171">
        <v>40</v>
      </c>
      <c r="H177" s="171">
        <v>0</v>
      </c>
      <c r="I177" s="171">
        <v>0</v>
      </c>
      <c r="J177" s="32">
        <f t="shared" si="12"/>
        <v>0</v>
      </c>
      <c r="AG177" s="136"/>
      <c r="AH177" s="33"/>
      <c r="AI177" s="33"/>
      <c r="AJ177" s="33"/>
      <c r="AK177" s="33"/>
      <c r="AL177" s="33"/>
      <c r="AM177" s="136"/>
      <c r="AN177" s="113"/>
    </row>
    <row r="178" spans="1:40" s="24" customFormat="1" ht="21.75" customHeight="1">
      <c r="A178" s="18"/>
      <c r="B178" s="226">
        <v>752</v>
      </c>
      <c r="C178" s="227"/>
      <c r="D178" s="173"/>
      <c r="E178" s="174" t="s">
        <v>695</v>
      </c>
      <c r="F178" s="175">
        <f>F179</f>
        <v>0</v>
      </c>
      <c r="G178" s="175">
        <f>G179</f>
        <v>22000</v>
      </c>
      <c r="H178" s="175">
        <f>H179</f>
        <v>22000</v>
      </c>
      <c r="I178" s="175">
        <f>I179</f>
        <v>0</v>
      </c>
      <c r="J178" s="176">
        <f t="shared" si="12"/>
        <v>100</v>
      </c>
      <c r="AG178" s="140"/>
      <c r="AH178" s="51"/>
      <c r="AI178" s="51"/>
      <c r="AJ178" s="51"/>
      <c r="AK178" s="51">
        <v>0</v>
      </c>
      <c r="AL178" s="51"/>
      <c r="AM178" s="140"/>
      <c r="AN178" s="141"/>
    </row>
    <row r="179" spans="1:40" s="24" customFormat="1" ht="21.75" customHeight="1">
      <c r="A179" s="18"/>
      <c r="B179" s="19"/>
      <c r="C179" s="72">
        <v>75212</v>
      </c>
      <c r="D179" s="143"/>
      <c r="E179" s="126" t="s">
        <v>696</v>
      </c>
      <c r="F179" s="127">
        <f>F180+F181</f>
        <v>0</v>
      </c>
      <c r="G179" s="127">
        <f>SUM(G180:G181)</f>
        <v>22000</v>
      </c>
      <c r="H179" s="127">
        <f>SUM(H180:H181)</f>
        <v>22000</v>
      </c>
      <c r="I179" s="127">
        <f>SUM(I180:I181)</f>
        <v>0</v>
      </c>
      <c r="J179" s="23">
        <f t="shared" si="12"/>
        <v>100</v>
      </c>
      <c r="AG179" s="140"/>
      <c r="AH179" s="51"/>
      <c r="AI179" s="51"/>
      <c r="AJ179" s="51"/>
      <c r="AK179" s="51"/>
      <c r="AL179" s="51"/>
      <c r="AM179" s="140"/>
      <c r="AN179" s="141"/>
    </row>
    <row r="180" spans="1:40" s="12" customFormat="1" ht="21.75" customHeight="1">
      <c r="A180" s="10"/>
      <c r="B180" s="26"/>
      <c r="C180" s="62"/>
      <c r="D180" s="95" t="s">
        <v>29</v>
      </c>
      <c r="E180" s="96" t="s">
        <v>30</v>
      </c>
      <c r="F180" s="60">
        <v>0</v>
      </c>
      <c r="G180" s="171">
        <v>2425.37</v>
      </c>
      <c r="H180" s="171">
        <v>2425.37</v>
      </c>
      <c r="I180" s="171">
        <v>0</v>
      </c>
      <c r="J180" s="32">
        <f t="shared" si="12"/>
        <v>100</v>
      </c>
      <c r="AG180" s="136"/>
      <c r="AH180" s="33"/>
      <c r="AI180" s="33"/>
      <c r="AJ180" s="33"/>
      <c r="AK180" s="33"/>
      <c r="AL180" s="33"/>
      <c r="AM180" s="136"/>
      <c r="AN180" s="113"/>
    </row>
    <row r="181" spans="1:40" s="12" customFormat="1" ht="21.75" customHeight="1">
      <c r="A181" s="10"/>
      <c r="B181" s="26"/>
      <c r="C181" s="62"/>
      <c r="D181" s="95" t="s">
        <v>43</v>
      </c>
      <c r="E181" s="96" t="s">
        <v>44</v>
      </c>
      <c r="F181" s="60">
        <v>0</v>
      </c>
      <c r="G181" s="171">
        <v>19574.63</v>
      </c>
      <c r="H181" s="171">
        <v>19574.63</v>
      </c>
      <c r="I181" s="171">
        <v>0</v>
      </c>
      <c r="J181" s="32">
        <f t="shared" si="12"/>
        <v>100</v>
      </c>
      <c r="AG181" s="136"/>
      <c r="AH181" s="33"/>
      <c r="AI181" s="33"/>
      <c r="AJ181" s="33"/>
      <c r="AK181" s="33"/>
      <c r="AL181" s="33"/>
      <c r="AM181" s="136"/>
      <c r="AN181" s="113"/>
    </row>
    <row r="182" spans="1:40" s="12" customFormat="1" ht="22.5">
      <c r="A182" s="10"/>
      <c r="B182" s="13" t="s">
        <v>8</v>
      </c>
      <c r="C182" s="14"/>
      <c r="D182" s="14"/>
      <c r="E182" s="43" t="s">
        <v>156</v>
      </c>
      <c r="F182" s="16">
        <f>F183+F211+F216</f>
        <v>3129383</v>
      </c>
      <c r="G182" s="16">
        <f>G183+G211+G216</f>
        <v>3621402</v>
      </c>
      <c r="H182" s="16">
        <f>H183+H211+H216</f>
        <v>3621290.49</v>
      </c>
      <c r="I182" s="16">
        <f>I183+I211+I216</f>
        <v>1969.17</v>
      </c>
      <c r="J182" s="17">
        <f t="shared" si="12"/>
        <v>99.99692080580947</v>
      </c>
      <c r="AH182" s="33">
        <f t="shared" si="10"/>
        <v>0</v>
      </c>
      <c r="AI182" s="33"/>
      <c r="AJ182" s="33"/>
      <c r="AK182" s="33" t="str">
        <f>'[1]sheet1'!$F$130</f>
        <v>3 129 383,00</v>
      </c>
      <c r="AL182" s="33"/>
      <c r="AN182" s="135" t="s">
        <v>689</v>
      </c>
    </row>
    <row r="183" spans="1:40" s="12" customFormat="1" ht="22.5">
      <c r="A183" s="10"/>
      <c r="B183" s="26"/>
      <c r="C183" s="20" t="s">
        <v>157</v>
      </c>
      <c r="D183" s="20"/>
      <c r="E183" s="21" t="s">
        <v>158</v>
      </c>
      <c r="F183" s="22">
        <f>F185+F186+F187+F188+F189+F190+F191+F192+F193+F194+F195+F196+F197+F198+F199+F200+F201+F202+F203+F204+F205+F206+F207+F208+F210</f>
        <v>3126383</v>
      </c>
      <c r="G183" s="22">
        <f>SUM(G184:G210)</f>
        <v>3609169</v>
      </c>
      <c r="H183" s="22">
        <f>SUM(H184:H210)</f>
        <v>3609169</v>
      </c>
      <c r="I183" s="22">
        <f>SUM(I184:I210)</f>
        <v>1969.17</v>
      </c>
      <c r="J183" s="23">
        <f t="shared" si="12"/>
        <v>100</v>
      </c>
      <c r="AH183" s="33">
        <f t="shared" si="10"/>
        <v>0</v>
      </c>
      <c r="AI183" s="33"/>
      <c r="AJ183" s="33"/>
      <c r="AK183" s="33"/>
      <c r="AL183" s="33"/>
      <c r="AN183" s="116"/>
    </row>
    <row r="184" spans="1:40" s="12" customFormat="1" ht="20.25" customHeight="1">
      <c r="A184" s="10"/>
      <c r="B184" s="26"/>
      <c r="C184" s="185"/>
      <c r="D184" s="158" t="s">
        <v>716</v>
      </c>
      <c r="E184" s="159" t="s">
        <v>717</v>
      </c>
      <c r="F184" s="206">
        <v>0</v>
      </c>
      <c r="G184" s="207">
        <v>1750</v>
      </c>
      <c r="H184" s="207">
        <v>1750</v>
      </c>
      <c r="I184" s="207">
        <v>0</v>
      </c>
      <c r="J184" s="167">
        <f t="shared" si="12"/>
        <v>100</v>
      </c>
      <c r="AH184" s="33"/>
      <c r="AI184" s="33"/>
      <c r="AJ184" s="33"/>
      <c r="AK184" s="33"/>
      <c r="AL184" s="33"/>
      <c r="AN184" s="116"/>
    </row>
    <row r="185" spans="1:40" s="12" customFormat="1" ht="33.75">
      <c r="A185" s="10"/>
      <c r="B185" s="26"/>
      <c r="C185" s="62"/>
      <c r="D185" s="163" t="s">
        <v>159</v>
      </c>
      <c r="E185" s="164" t="s">
        <v>160</v>
      </c>
      <c r="F185" s="169" t="str">
        <f aca="true" t="shared" si="13" ref="F185:F208">AN185</f>
        <v>173 985,00</v>
      </c>
      <c r="G185" s="207">
        <v>173889.85</v>
      </c>
      <c r="H185" s="207">
        <v>173889.85</v>
      </c>
      <c r="I185" s="207">
        <v>0</v>
      </c>
      <c r="J185" s="167">
        <f t="shared" si="12"/>
        <v>100</v>
      </c>
      <c r="AG185" s="95" t="s">
        <v>159</v>
      </c>
      <c r="AH185" s="33">
        <f t="shared" si="10"/>
        <v>0</v>
      </c>
      <c r="AI185" s="33"/>
      <c r="AJ185" s="33"/>
      <c r="AK185" s="33"/>
      <c r="AL185" s="33"/>
      <c r="AM185" s="95" t="s">
        <v>159</v>
      </c>
      <c r="AN185" s="113" t="s">
        <v>365</v>
      </c>
    </row>
    <row r="186" spans="1:40" s="12" customFormat="1" ht="22.5">
      <c r="A186" s="10"/>
      <c r="B186" s="26"/>
      <c r="C186" s="62"/>
      <c r="D186" s="28" t="s">
        <v>137</v>
      </c>
      <c r="E186" s="29" t="s">
        <v>138</v>
      </c>
      <c r="F186" s="60" t="str">
        <f t="shared" si="13"/>
        <v>21 506,00</v>
      </c>
      <c r="G186" s="207">
        <v>21506</v>
      </c>
      <c r="H186" s="207">
        <v>21506</v>
      </c>
      <c r="I186" s="207">
        <v>0</v>
      </c>
      <c r="J186" s="32">
        <f t="shared" si="12"/>
        <v>100</v>
      </c>
      <c r="AG186" s="95" t="s">
        <v>137</v>
      </c>
      <c r="AH186" s="33">
        <f t="shared" si="10"/>
        <v>0</v>
      </c>
      <c r="AI186" s="33"/>
      <c r="AJ186" s="33"/>
      <c r="AK186" s="33"/>
      <c r="AL186" s="33"/>
      <c r="AM186" s="95" t="s">
        <v>137</v>
      </c>
      <c r="AN186" s="113" t="s">
        <v>366</v>
      </c>
    </row>
    <row r="187" spans="1:40" s="12" customFormat="1" ht="16.5" customHeight="1">
      <c r="A187" s="10"/>
      <c r="B187" s="26"/>
      <c r="C187" s="62"/>
      <c r="D187" s="28" t="s">
        <v>111</v>
      </c>
      <c r="E187" s="29" t="s">
        <v>112</v>
      </c>
      <c r="F187" s="60" t="str">
        <f t="shared" si="13"/>
        <v>1 828,00</v>
      </c>
      <c r="G187" s="207">
        <v>0</v>
      </c>
      <c r="H187" s="207">
        <v>0</v>
      </c>
      <c r="I187" s="207">
        <v>1632.27</v>
      </c>
      <c r="J187" s="32">
        <v>0</v>
      </c>
      <c r="AG187" s="95" t="s">
        <v>111</v>
      </c>
      <c r="AH187" s="33">
        <f t="shared" si="10"/>
        <v>0</v>
      </c>
      <c r="AI187" s="33"/>
      <c r="AJ187" s="33"/>
      <c r="AK187" s="33"/>
      <c r="AL187" s="33"/>
      <c r="AM187" s="95" t="s">
        <v>111</v>
      </c>
      <c r="AN187" s="113" t="s">
        <v>367</v>
      </c>
    </row>
    <row r="188" spans="1:40" s="12" customFormat="1" ht="22.5">
      <c r="A188" s="10"/>
      <c r="B188" s="26"/>
      <c r="C188" s="62"/>
      <c r="D188" s="28" t="s">
        <v>161</v>
      </c>
      <c r="E188" s="29" t="s">
        <v>162</v>
      </c>
      <c r="F188" s="60" t="str">
        <f t="shared" si="13"/>
        <v>2 142 486,00</v>
      </c>
      <c r="G188" s="207">
        <v>2243328.18</v>
      </c>
      <c r="H188" s="207">
        <v>2243328.18</v>
      </c>
      <c r="I188" s="207">
        <v>0</v>
      </c>
      <c r="J188" s="32">
        <f t="shared" si="12"/>
        <v>100</v>
      </c>
      <c r="L188" s="45">
        <f>G186+G187+G188+G189+G190+G191+G192+G193+G194+G195+G185</f>
        <v>3234048.6300000004</v>
      </c>
      <c r="M188" s="45">
        <f>H186+H187+H188+H189+H190+H191+H192+H193+H194+H195+H185</f>
        <v>3234048.6300000004</v>
      </c>
      <c r="N188" s="12">
        <f>M188/L188</f>
        <v>1</v>
      </c>
      <c r="AG188" s="95" t="s">
        <v>161</v>
      </c>
      <c r="AH188" s="33">
        <f t="shared" si="10"/>
        <v>0</v>
      </c>
      <c r="AI188" s="33"/>
      <c r="AJ188" s="33"/>
      <c r="AK188" s="33"/>
      <c r="AL188" s="33"/>
      <c r="AM188" s="95" t="s">
        <v>161</v>
      </c>
      <c r="AN188" s="113" t="s">
        <v>368</v>
      </c>
    </row>
    <row r="189" spans="1:40" s="12" customFormat="1" ht="22.5">
      <c r="A189" s="10"/>
      <c r="B189" s="26"/>
      <c r="C189" s="62"/>
      <c r="D189" s="28" t="s">
        <v>163</v>
      </c>
      <c r="E189" s="29" t="s">
        <v>164</v>
      </c>
      <c r="F189" s="60" t="str">
        <f t="shared" si="13"/>
        <v>168 309,00</v>
      </c>
      <c r="G189" s="207">
        <v>401630.12</v>
      </c>
      <c r="H189" s="207">
        <v>401630.12</v>
      </c>
      <c r="I189" s="207">
        <v>0</v>
      </c>
      <c r="J189" s="32">
        <f t="shared" si="12"/>
        <v>100</v>
      </c>
      <c r="AG189" s="95" t="s">
        <v>163</v>
      </c>
      <c r="AH189" s="33">
        <f t="shared" si="10"/>
        <v>0</v>
      </c>
      <c r="AI189" s="33"/>
      <c r="AJ189" s="33"/>
      <c r="AK189" s="33"/>
      <c r="AL189" s="33"/>
      <c r="AM189" s="95" t="s">
        <v>163</v>
      </c>
      <c r="AN189" s="113" t="s">
        <v>369</v>
      </c>
    </row>
    <row r="190" spans="1:40" s="12" customFormat="1" ht="33.75">
      <c r="A190" s="10"/>
      <c r="B190" s="26"/>
      <c r="C190" s="62"/>
      <c r="D190" s="28" t="s">
        <v>165</v>
      </c>
      <c r="E190" s="29" t="s">
        <v>166</v>
      </c>
      <c r="F190" s="60" t="str">
        <f t="shared" si="13"/>
        <v>178 469,00</v>
      </c>
      <c r="G190" s="207">
        <v>195277.9</v>
      </c>
      <c r="H190" s="207">
        <v>195277.9</v>
      </c>
      <c r="I190" s="207">
        <v>0</v>
      </c>
      <c r="J190" s="32">
        <f t="shared" si="12"/>
        <v>100</v>
      </c>
      <c r="AG190" s="95" t="s">
        <v>165</v>
      </c>
      <c r="AH190" s="33">
        <f t="shared" si="10"/>
        <v>0</v>
      </c>
      <c r="AI190" s="33"/>
      <c r="AJ190" s="33"/>
      <c r="AK190" s="33"/>
      <c r="AL190" s="33"/>
      <c r="AM190" s="95" t="s">
        <v>165</v>
      </c>
      <c r="AN190" s="113" t="s">
        <v>370</v>
      </c>
    </row>
    <row r="191" spans="1:40" s="12" customFormat="1" ht="45">
      <c r="A191" s="10"/>
      <c r="B191" s="26"/>
      <c r="C191" s="62"/>
      <c r="D191" s="28" t="s">
        <v>167</v>
      </c>
      <c r="E191" s="29" t="s">
        <v>168</v>
      </c>
      <c r="F191" s="60" t="str">
        <f t="shared" si="13"/>
        <v>34 895,00</v>
      </c>
      <c r="G191" s="207">
        <v>86403.8</v>
      </c>
      <c r="H191" s="207">
        <v>86403.8</v>
      </c>
      <c r="I191" s="207">
        <v>0</v>
      </c>
      <c r="J191" s="32">
        <f t="shared" si="12"/>
        <v>100</v>
      </c>
      <c r="AG191" s="95" t="s">
        <v>167</v>
      </c>
      <c r="AH191" s="33">
        <f t="shared" si="10"/>
        <v>0</v>
      </c>
      <c r="AI191" s="33"/>
      <c r="AJ191" s="33"/>
      <c r="AK191" s="33"/>
      <c r="AL191" s="33"/>
      <c r="AM191" s="95" t="s">
        <v>167</v>
      </c>
      <c r="AN191" s="113" t="s">
        <v>371</v>
      </c>
    </row>
    <row r="192" spans="1:40" s="12" customFormat="1" ht="11.25">
      <c r="A192" s="10"/>
      <c r="B192" s="26"/>
      <c r="C192" s="62"/>
      <c r="D192" s="28" t="s">
        <v>103</v>
      </c>
      <c r="E192" s="29" t="s">
        <v>104</v>
      </c>
      <c r="F192" s="60" t="str">
        <f t="shared" si="13"/>
        <v>3 335,00</v>
      </c>
      <c r="G192" s="207">
        <v>4829.24</v>
      </c>
      <c r="H192" s="207">
        <v>4829.24</v>
      </c>
      <c r="I192" s="207">
        <v>296.91</v>
      </c>
      <c r="J192" s="32">
        <f t="shared" si="12"/>
        <v>100</v>
      </c>
      <c r="AG192" s="95" t="s">
        <v>103</v>
      </c>
      <c r="AH192" s="33">
        <f t="shared" si="10"/>
        <v>0</v>
      </c>
      <c r="AI192" s="33"/>
      <c r="AJ192" s="33"/>
      <c r="AK192" s="33"/>
      <c r="AL192" s="33"/>
      <c r="AM192" s="95" t="s">
        <v>103</v>
      </c>
      <c r="AN192" s="113" t="s">
        <v>372</v>
      </c>
    </row>
    <row r="193" spans="1:40" s="12" customFormat="1" ht="15" customHeight="1">
      <c r="A193" s="10"/>
      <c r="B193" s="26"/>
      <c r="C193" s="62"/>
      <c r="D193" s="28" t="s">
        <v>105</v>
      </c>
      <c r="E193" s="29" t="s">
        <v>106</v>
      </c>
      <c r="F193" s="60" t="str">
        <f t="shared" si="13"/>
        <v>761,00</v>
      </c>
      <c r="G193" s="207">
        <v>526.94</v>
      </c>
      <c r="H193" s="207">
        <v>526.94</v>
      </c>
      <c r="I193" s="207">
        <v>39.99</v>
      </c>
      <c r="J193" s="32">
        <f t="shared" si="12"/>
        <v>100</v>
      </c>
      <c r="AG193" s="95" t="s">
        <v>105</v>
      </c>
      <c r="AH193" s="33">
        <f t="shared" si="10"/>
        <v>0</v>
      </c>
      <c r="AI193" s="33"/>
      <c r="AJ193" s="33"/>
      <c r="AK193" s="33"/>
      <c r="AL193" s="33"/>
      <c r="AM193" s="95" t="s">
        <v>105</v>
      </c>
      <c r="AN193" s="113" t="s">
        <v>373</v>
      </c>
    </row>
    <row r="194" spans="1:40" s="12" customFormat="1" ht="15" customHeight="1">
      <c r="A194" s="10"/>
      <c r="B194" s="26"/>
      <c r="C194" s="62"/>
      <c r="D194" s="28" t="s">
        <v>113</v>
      </c>
      <c r="E194" s="29" t="s">
        <v>114</v>
      </c>
      <c r="F194" s="60" t="str">
        <f t="shared" si="13"/>
        <v>15 000,00</v>
      </c>
      <c r="G194" s="207">
        <v>9325.92</v>
      </c>
      <c r="H194" s="207">
        <v>9325.92</v>
      </c>
      <c r="I194" s="207">
        <v>0</v>
      </c>
      <c r="J194" s="32">
        <f t="shared" si="12"/>
        <v>100</v>
      </c>
      <c r="AG194" s="95" t="s">
        <v>113</v>
      </c>
      <c r="AH194" s="33">
        <f t="shared" si="10"/>
        <v>0</v>
      </c>
      <c r="AI194" s="33"/>
      <c r="AJ194" s="33"/>
      <c r="AK194" s="33"/>
      <c r="AL194" s="33"/>
      <c r="AM194" s="95" t="s">
        <v>113</v>
      </c>
      <c r="AN194" s="113" t="s">
        <v>312</v>
      </c>
    </row>
    <row r="195" spans="1:40" s="12" customFormat="1" ht="33.75">
      <c r="A195" s="10"/>
      <c r="B195" s="26"/>
      <c r="C195" s="62"/>
      <c r="D195" s="28" t="s">
        <v>169</v>
      </c>
      <c r="E195" s="29" t="s">
        <v>170</v>
      </c>
      <c r="F195" s="60" t="str">
        <f t="shared" si="13"/>
        <v>103 461,00</v>
      </c>
      <c r="G195" s="207">
        <v>97330.68</v>
      </c>
      <c r="H195" s="207">
        <v>97330.68</v>
      </c>
      <c r="I195" s="207">
        <v>0</v>
      </c>
      <c r="J195" s="32">
        <f t="shared" si="12"/>
        <v>100.00000000000001</v>
      </c>
      <c r="AG195" s="95" t="s">
        <v>169</v>
      </c>
      <c r="AH195" s="33">
        <f t="shared" si="10"/>
        <v>0</v>
      </c>
      <c r="AI195" s="33"/>
      <c r="AJ195" s="33"/>
      <c r="AK195" s="33"/>
      <c r="AL195" s="33"/>
      <c r="AM195" s="95" t="s">
        <v>169</v>
      </c>
      <c r="AN195" s="113" t="s">
        <v>374</v>
      </c>
    </row>
    <row r="196" spans="1:40" s="12" customFormat="1" ht="11.25">
      <c r="A196" s="10"/>
      <c r="B196" s="26"/>
      <c r="C196" s="62"/>
      <c r="D196" s="28" t="s">
        <v>29</v>
      </c>
      <c r="E196" s="29" t="s">
        <v>30</v>
      </c>
      <c r="F196" s="60" t="str">
        <f t="shared" si="13"/>
        <v>64 578,70</v>
      </c>
      <c r="G196" s="207">
        <v>165080.22</v>
      </c>
      <c r="H196" s="207">
        <v>165080.22</v>
      </c>
      <c r="I196" s="207">
        <v>0</v>
      </c>
      <c r="J196" s="32">
        <f t="shared" si="12"/>
        <v>100</v>
      </c>
      <c r="AG196" s="95" t="s">
        <v>29</v>
      </c>
      <c r="AH196" s="33">
        <f t="shared" si="10"/>
        <v>0</v>
      </c>
      <c r="AI196" s="33"/>
      <c r="AJ196" s="33"/>
      <c r="AK196" s="33"/>
      <c r="AL196" s="33"/>
      <c r="AM196" s="95" t="s">
        <v>29</v>
      </c>
      <c r="AN196" s="113" t="s">
        <v>375</v>
      </c>
    </row>
    <row r="197" spans="1:40" s="12" customFormat="1" ht="15" customHeight="1">
      <c r="A197" s="10"/>
      <c r="B197" s="26"/>
      <c r="C197" s="62"/>
      <c r="D197" s="28" t="s">
        <v>37</v>
      </c>
      <c r="E197" s="29" t="s">
        <v>38</v>
      </c>
      <c r="F197" s="60" t="str">
        <f t="shared" si="13"/>
        <v>77 000,00</v>
      </c>
      <c r="G197" s="207">
        <v>60545.53</v>
      </c>
      <c r="H197" s="207">
        <v>60545.53</v>
      </c>
      <c r="I197" s="207">
        <v>0</v>
      </c>
      <c r="J197" s="32">
        <f t="shared" si="12"/>
        <v>100</v>
      </c>
      <c r="AG197" s="95" t="s">
        <v>37</v>
      </c>
      <c r="AH197" s="33">
        <f t="shared" si="10"/>
        <v>0</v>
      </c>
      <c r="AI197" s="33"/>
      <c r="AJ197" s="33"/>
      <c r="AK197" s="33"/>
      <c r="AL197" s="33"/>
      <c r="AM197" s="95" t="s">
        <v>37</v>
      </c>
      <c r="AN197" s="113" t="s">
        <v>376</v>
      </c>
    </row>
    <row r="198" spans="1:40" s="12" customFormat="1" ht="15" customHeight="1">
      <c r="A198" s="10"/>
      <c r="B198" s="26"/>
      <c r="C198" s="62"/>
      <c r="D198" s="28" t="s">
        <v>39</v>
      </c>
      <c r="E198" s="29" t="s">
        <v>40</v>
      </c>
      <c r="F198" s="60" t="str">
        <f t="shared" si="13"/>
        <v>40 000,00</v>
      </c>
      <c r="G198" s="207">
        <v>37617.42</v>
      </c>
      <c r="H198" s="207">
        <v>37617.42</v>
      </c>
      <c r="I198" s="207">
        <v>0</v>
      </c>
      <c r="J198" s="32">
        <f t="shared" si="12"/>
        <v>100</v>
      </c>
      <c r="AG198" s="95" t="s">
        <v>39</v>
      </c>
      <c r="AH198" s="33">
        <f t="shared" si="10"/>
        <v>0</v>
      </c>
      <c r="AI198" s="33"/>
      <c r="AJ198" s="33"/>
      <c r="AK198" s="33"/>
      <c r="AL198" s="33"/>
      <c r="AM198" s="95" t="s">
        <v>39</v>
      </c>
      <c r="AN198" s="113" t="s">
        <v>304</v>
      </c>
    </row>
    <row r="199" spans="1:40" s="12" customFormat="1" ht="15" customHeight="1">
      <c r="A199" s="10"/>
      <c r="B199" s="26"/>
      <c r="C199" s="62"/>
      <c r="D199" s="28" t="s">
        <v>41</v>
      </c>
      <c r="E199" s="29" t="s">
        <v>42</v>
      </c>
      <c r="F199" s="60" t="str">
        <f t="shared" si="13"/>
        <v>16 000,00</v>
      </c>
      <c r="G199" s="207">
        <v>11563.59</v>
      </c>
      <c r="H199" s="207">
        <v>11563.59</v>
      </c>
      <c r="I199" s="207">
        <v>0</v>
      </c>
      <c r="J199" s="32">
        <f t="shared" si="12"/>
        <v>100</v>
      </c>
      <c r="AG199" s="95" t="s">
        <v>41</v>
      </c>
      <c r="AH199" s="33">
        <f t="shared" si="10"/>
        <v>0</v>
      </c>
      <c r="AI199" s="33"/>
      <c r="AJ199" s="33"/>
      <c r="AK199" s="33"/>
      <c r="AL199" s="33"/>
      <c r="AM199" s="95" t="s">
        <v>41</v>
      </c>
      <c r="AN199" s="113" t="s">
        <v>377</v>
      </c>
    </row>
    <row r="200" spans="1:40" s="12" customFormat="1" ht="15" customHeight="1">
      <c r="A200" s="10"/>
      <c r="B200" s="26"/>
      <c r="C200" s="62"/>
      <c r="D200" s="28" t="s">
        <v>43</v>
      </c>
      <c r="E200" s="29" t="s">
        <v>44</v>
      </c>
      <c r="F200" s="60" t="str">
        <f t="shared" si="13"/>
        <v>36 000,00</v>
      </c>
      <c r="G200" s="207">
        <v>40374.62</v>
      </c>
      <c r="H200" s="207">
        <v>40374.62</v>
      </c>
      <c r="I200" s="207">
        <v>0</v>
      </c>
      <c r="J200" s="32">
        <f t="shared" si="12"/>
        <v>100</v>
      </c>
      <c r="AG200" s="95" t="s">
        <v>43</v>
      </c>
      <c r="AH200" s="33">
        <f t="shared" si="10"/>
        <v>0</v>
      </c>
      <c r="AI200" s="33"/>
      <c r="AJ200" s="33"/>
      <c r="AK200" s="33"/>
      <c r="AL200" s="33"/>
      <c r="AM200" s="95" t="s">
        <v>43</v>
      </c>
      <c r="AN200" s="113" t="s">
        <v>332</v>
      </c>
    </row>
    <row r="201" spans="1:40" s="12" customFormat="1" ht="15" customHeight="1">
      <c r="A201" s="10"/>
      <c r="B201" s="26"/>
      <c r="C201" s="62"/>
      <c r="D201" s="28" t="s">
        <v>45</v>
      </c>
      <c r="E201" s="29" t="s">
        <v>46</v>
      </c>
      <c r="F201" s="60" t="str">
        <f t="shared" si="13"/>
        <v>1 501,00</v>
      </c>
      <c r="G201" s="207">
        <v>1362.84</v>
      </c>
      <c r="H201" s="207">
        <v>1362.84</v>
      </c>
      <c r="I201" s="207">
        <v>0</v>
      </c>
      <c r="J201" s="32">
        <f t="shared" si="12"/>
        <v>100</v>
      </c>
      <c r="AG201" s="95" t="s">
        <v>45</v>
      </c>
      <c r="AH201" s="33">
        <f t="shared" si="10"/>
        <v>0</v>
      </c>
      <c r="AI201" s="33"/>
      <c r="AJ201" s="33"/>
      <c r="AK201" s="33"/>
      <c r="AL201" s="33"/>
      <c r="AM201" s="95" t="s">
        <v>45</v>
      </c>
      <c r="AN201" s="113" t="s">
        <v>378</v>
      </c>
    </row>
    <row r="202" spans="1:40" s="12" customFormat="1" ht="45">
      <c r="A202" s="10"/>
      <c r="B202" s="26"/>
      <c r="C202" s="62"/>
      <c r="D202" s="28" t="s">
        <v>47</v>
      </c>
      <c r="E202" s="29" t="s">
        <v>48</v>
      </c>
      <c r="F202" s="60" t="str">
        <f t="shared" si="13"/>
        <v>5 428,00</v>
      </c>
      <c r="G202" s="207">
        <v>5909.67</v>
      </c>
      <c r="H202" s="207">
        <v>5909.67</v>
      </c>
      <c r="I202" s="207">
        <v>0</v>
      </c>
      <c r="J202" s="32">
        <f t="shared" si="12"/>
        <v>100</v>
      </c>
      <c r="AG202" s="95" t="s">
        <v>47</v>
      </c>
      <c r="AH202" s="33">
        <f t="shared" si="10"/>
        <v>0</v>
      </c>
      <c r="AI202" s="33"/>
      <c r="AJ202" s="33"/>
      <c r="AK202" s="33"/>
      <c r="AL202" s="33"/>
      <c r="AM202" s="95" t="s">
        <v>47</v>
      </c>
      <c r="AN202" s="113" t="s">
        <v>379</v>
      </c>
    </row>
    <row r="203" spans="1:40" s="12" customFormat="1" ht="45">
      <c r="A203" s="10"/>
      <c r="B203" s="26"/>
      <c r="C203" s="62"/>
      <c r="D203" s="28" t="s">
        <v>49</v>
      </c>
      <c r="E203" s="29" t="s">
        <v>50</v>
      </c>
      <c r="F203" s="60" t="str">
        <f t="shared" si="13"/>
        <v>5 929,00</v>
      </c>
      <c r="G203" s="207">
        <v>5416.11</v>
      </c>
      <c r="H203" s="207">
        <v>5416.11</v>
      </c>
      <c r="I203" s="207">
        <v>0</v>
      </c>
      <c r="J203" s="32">
        <f t="shared" si="12"/>
        <v>100</v>
      </c>
      <c r="M203" s="45">
        <f>H201+H202+H203</f>
        <v>12688.619999999999</v>
      </c>
      <c r="AG203" s="95" t="s">
        <v>49</v>
      </c>
      <c r="AH203" s="33">
        <f t="shared" si="10"/>
        <v>0</v>
      </c>
      <c r="AI203" s="33"/>
      <c r="AJ203" s="33"/>
      <c r="AK203" s="33"/>
      <c r="AL203" s="33"/>
      <c r="AM203" s="95" t="s">
        <v>49</v>
      </c>
      <c r="AN203" s="113" t="s">
        <v>380</v>
      </c>
    </row>
    <row r="204" spans="1:40" s="12" customFormat="1" ht="11.25">
      <c r="A204" s="10"/>
      <c r="B204" s="26"/>
      <c r="C204" s="62"/>
      <c r="D204" s="28" t="s">
        <v>51</v>
      </c>
      <c r="E204" s="29" t="s">
        <v>115</v>
      </c>
      <c r="F204" s="60" t="str">
        <f t="shared" si="13"/>
        <v>14 000,00</v>
      </c>
      <c r="G204" s="207">
        <v>20942.64</v>
      </c>
      <c r="H204" s="207">
        <v>20942.64</v>
      </c>
      <c r="I204" s="207">
        <v>0</v>
      </c>
      <c r="J204" s="32">
        <f t="shared" si="12"/>
        <v>100</v>
      </c>
      <c r="AG204" s="95" t="s">
        <v>51</v>
      </c>
      <c r="AH204" s="33">
        <f t="shared" si="10"/>
        <v>0</v>
      </c>
      <c r="AI204" s="33"/>
      <c r="AJ204" s="33"/>
      <c r="AK204" s="33"/>
      <c r="AL204" s="33"/>
      <c r="AM204" s="95" t="s">
        <v>51</v>
      </c>
      <c r="AN204" s="113" t="s">
        <v>335</v>
      </c>
    </row>
    <row r="205" spans="1:40" s="12" customFormat="1" ht="15" customHeight="1">
      <c r="A205" s="10"/>
      <c r="B205" s="26"/>
      <c r="C205" s="62"/>
      <c r="D205" s="28" t="s">
        <v>52</v>
      </c>
      <c r="E205" s="29" t="s">
        <v>53</v>
      </c>
      <c r="F205" s="60" t="str">
        <f t="shared" si="13"/>
        <v>10 000,00</v>
      </c>
      <c r="G205" s="207">
        <v>10355.5</v>
      </c>
      <c r="H205" s="207">
        <v>10355.5</v>
      </c>
      <c r="I205" s="207">
        <v>0</v>
      </c>
      <c r="J205" s="32">
        <f t="shared" si="12"/>
        <v>100</v>
      </c>
      <c r="AG205" s="95" t="s">
        <v>52</v>
      </c>
      <c r="AH205" s="33">
        <f t="shared" si="10"/>
        <v>0</v>
      </c>
      <c r="AI205" s="33"/>
      <c r="AJ205" s="33"/>
      <c r="AK205" s="33"/>
      <c r="AL205" s="33"/>
      <c r="AM205" s="95" t="s">
        <v>52</v>
      </c>
      <c r="AN205" s="113" t="s">
        <v>361</v>
      </c>
    </row>
    <row r="206" spans="1:40" s="12" customFormat="1" ht="22.5">
      <c r="A206" s="10"/>
      <c r="B206" s="26"/>
      <c r="C206" s="62"/>
      <c r="D206" s="28" t="s">
        <v>54</v>
      </c>
      <c r="E206" s="29" t="s">
        <v>55</v>
      </c>
      <c r="F206" s="60" t="str">
        <f t="shared" si="13"/>
        <v>1 094,00</v>
      </c>
      <c r="G206" s="207">
        <v>1093.93</v>
      </c>
      <c r="H206" s="207">
        <v>1093.93</v>
      </c>
      <c r="I206" s="207">
        <v>0</v>
      </c>
      <c r="J206" s="32">
        <f t="shared" si="12"/>
        <v>100</v>
      </c>
      <c r="AG206" s="95" t="s">
        <v>54</v>
      </c>
      <c r="AH206" s="33">
        <f t="shared" si="10"/>
        <v>0</v>
      </c>
      <c r="AI206" s="33"/>
      <c r="AJ206" s="33"/>
      <c r="AK206" s="33"/>
      <c r="AL206" s="33"/>
      <c r="AM206" s="95" t="s">
        <v>54</v>
      </c>
      <c r="AN206" s="113" t="s">
        <v>381</v>
      </c>
    </row>
    <row r="207" spans="1:40" s="12" customFormat="1" ht="11.25">
      <c r="A207" s="10"/>
      <c r="B207" s="26"/>
      <c r="C207" s="62"/>
      <c r="D207" s="28" t="s">
        <v>56</v>
      </c>
      <c r="E207" s="29" t="s">
        <v>57</v>
      </c>
      <c r="F207" s="60" t="str">
        <f t="shared" si="13"/>
        <v>10 255,00</v>
      </c>
      <c r="G207" s="207">
        <v>10369</v>
      </c>
      <c r="H207" s="207">
        <v>10369</v>
      </c>
      <c r="I207" s="207">
        <v>0</v>
      </c>
      <c r="J207" s="32">
        <f t="shared" si="12"/>
        <v>100</v>
      </c>
      <c r="AG207" s="95" t="s">
        <v>56</v>
      </c>
      <c r="AH207" s="33">
        <f t="shared" si="10"/>
        <v>0</v>
      </c>
      <c r="AI207" s="33"/>
      <c r="AJ207" s="33"/>
      <c r="AK207" s="33"/>
      <c r="AL207" s="33"/>
      <c r="AM207" s="95" t="s">
        <v>56</v>
      </c>
      <c r="AN207" s="113" t="s">
        <v>382</v>
      </c>
    </row>
    <row r="208" spans="1:40" s="12" customFormat="1" ht="15" customHeight="1">
      <c r="A208" s="10"/>
      <c r="B208" s="26"/>
      <c r="C208" s="62"/>
      <c r="D208" s="28" t="s">
        <v>171</v>
      </c>
      <c r="E208" s="29" t="s">
        <v>172</v>
      </c>
      <c r="F208" s="60" t="str">
        <f t="shared" si="13"/>
        <v>351,30</v>
      </c>
      <c r="G208" s="207">
        <v>351.3</v>
      </c>
      <c r="H208" s="207">
        <v>351.3</v>
      </c>
      <c r="I208" s="207">
        <v>0</v>
      </c>
      <c r="J208" s="32">
        <f t="shared" si="12"/>
        <v>100</v>
      </c>
      <c r="AG208" s="95" t="s">
        <v>171</v>
      </c>
      <c r="AH208" s="33">
        <f t="shared" si="10"/>
        <v>0</v>
      </c>
      <c r="AI208" s="33"/>
      <c r="AJ208" s="33"/>
      <c r="AK208" s="33"/>
      <c r="AL208" s="33"/>
      <c r="AM208" s="95" t="s">
        <v>171</v>
      </c>
      <c r="AN208" s="113" t="s">
        <v>383</v>
      </c>
    </row>
    <row r="209" spans="1:40" s="12" customFormat="1" ht="20.25" customHeight="1">
      <c r="A209" s="10"/>
      <c r="B209" s="26"/>
      <c r="C209" s="62"/>
      <c r="D209" s="158" t="s">
        <v>118</v>
      </c>
      <c r="E209" s="159" t="s">
        <v>119</v>
      </c>
      <c r="F209" s="60"/>
      <c r="G209" s="207">
        <v>2388</v>
      </c>
      <c r="H209" s="207">
        <v>2388</v>
      </c>
      <c r="I209" s="207">
        <v>0</v>
      </c>
      <c r="J209" s="32">
        <f t="shared" si="12"/>
        <v>100</v>
      </c>
      <c r="AG209" s="95"/>
      <c r="AH209" s="33"/>
      <c r="AI209" s="33"/>
      <c r="AJ209" s="33"/>
      <c r="AK209" s="33"/>
      <c r="AL209" s="33"/>
      <c r="AM209" s="95"/>
      <c r="AN209" s="113"/>
    </row>
    <row r="210" spans="1:40" s="12" customFormat="1" ht="22.5">
      <c r="A210" s="10"/>
      <c r="B210" s="26"/>
      <c r="C210" s="62"/>
      <c r="D210" s="28" t="s">
        <v>139</v>
      </c>
      <c r="E210" s="29" t="s">
        <v>140</v>
      </c>
      <c r="F210" s="60" t="str">
        <f>AN210</f>
        <v>211,00</v>
      </c>
      <c r="G210" s="171">
        <v>0</v>
      </c>
      <c r="H210" s="171">
        <v>0</v>
      </c>
      <c r="I210" s="171">
        <v>0</v>
      </c>
      <c r="J210" s="32">
        <v>0</v>
      </c>
      <c r="AG210" s="95" t="s">
        <v>139</v>
      </c>
      <c r="AH210" s="33">
        <f t="shared" si="10"/>
        <v>0</v>
      </c>
      <c r="AI210" s="33"/>
      <c r="AJ210" s="33"/>
      <c r="AK210" s="33"/>
      <c r="AL210" s="33"/>
      <c r="AM210" s="95" t="s">
        <v>139</v>
      </c>
      <c r="AN210" s="113" t="s">
        <v>384</v>
      </c>
    </row>
    <row r="211" spans="1:40" s="12" customFormat="1" ht="15" customHeight="1">
      <c r="A211" s="10"/>
      <c r="B211" s="26"/>
      <c r="C211" s="20" t="s">
        <v>173</v>
      </c>
      <c r="D211" s="20"/>
      <c r="E211" s="21" t="s">
        <v>174</v>
      </c>
      <c r="F211" s="22">
        <f>F212+F214+F215</f>
        <v>3000</v>
      </c>
      <c r="G211" s="22">
        <f>SUM(G212:G215)</f>
        <v>8980</v>
      </c>
      <c r="H211" s="22">
        <f>SUM(H212:H215)</f>
        <v>8979.12</v>
      </c>
      <c r="I211" s="22">
        <f>SUM(I212:I215)</f>
        <v>0</v>
      </c>
      <c r="J211" s="23">
        <f t="shared" si="12"/>
        <v>99.99020044543431</v>
      </c>
      <c r="AH211" s="33">
        <f aca="true" t="shared" si="14" ref="AH211:AH286">D211-AG211</f>
        <v>0</v>
      </c>
      <c r="AI211" s="33"/>
      <c r="AJ211" s="33"/>
      <c r="AK211" s="33"/>
      <c r="AL211" s="33"/>
      <c r="AM211" s="108"/>
      <c r="AN211" s="114" t="s">
        <v>296</v>
      </c>
    </row>
    <row r="212" spans="1:40" s="12" customFormat="1" ht="15" customHeight="1">
      <c r="A212" s="10"/>
      <c r="B212" s="26"/>
      <c r="C212" s="62"/>
      <c r="D212" s="28" t="s">
        <v>29</v>
      </c>
      <c r="E212" s="29" t="s">
        <v>30</v>
      </c>
      <c r="F212" s="60" t="str">
        <f>AN212</f>
        <v>2 000,00</v>
      </c>
      <c r="G212" s="207">
        <v>6223</v>
      </c>
      <c r="H212" s="207">
        <v>6223</v>
      </c>
      <c r="I212" s="207">
        <v>0</v>
      </c>
      <c r="J212" s="32">
        <f t="shared" si="12"/>
        <v>100</v>
      </c>
      <c r="AG212" s="95" t="s">
        <v>29</v>
      </c>
      <c r="AH212" s="33">
        <f t="shared" si="14"/>
        <v>0</v>
      </c>
      <c r="AI212" s="33"/>
      <c r="AJ212" s="33"/>
      <c r="AK212" s="33"/>
      <c r="AL212" s="33"/>
      <c r="AM212" s="95" t="s">
        <v>29</v>
      </c>
      <c r="AN212" s="113" t="s">
        <v>299</v>
      </c>
    </row>
    <row r="213" spans="1:40" s="12" customFormat="1" ht="15" customHeight="1">
      <c r="A213" s="10"/>
      <c r="B213" s="26"/>
      <c r="C213" s="62"/>
      <c r="D213" s="158" t="s">
        <v>39</v>
      </c>
      <c r="E213" s="159" t="s">
        <v>40</v>
      </c>
      <c r="F213" s="60"/>
      <c r="G213" s="171">
        <v>2362</v>
      </c>
      <c r="H213" s="171">
        <v>2361.6</v>
      </c>
      <c r="I213" s="171">
        <v>0</v>
      </c>
      <c r="J213" s="32">
        <f t="shared" si="12"/>
        <v>99.98306519898391</v>
      </c>
      <c r="AG213" s="95"/>
      <c r="AH213" s="33"/>
      <c r="AI213" s="33"/>
      <c r="AJ213" s="33"/>
      <c r="AK213" s="33"/>
      <c r="AL213" s="33"/>
      <c r="AM213" s="95"/>
      <c r="AN213" s="113"/>
    </row>
    <row r="214" spans="1:40" s="12" customFormat="1" ht="11.25">
      <c r="A214" s="10"/>
      <c r="B214" s="26"/>
      <c r="C214" s="62"/>
      <c r="D214" s="28" t="s">
        <v>43</v>
      </c>
      <c r="E214" s="29" t="s">
        <v>44</v>
      </c>
      <c r="F214" s="60">
        <v>0</v>
      </c>
      <c r="G214" s="171">
        <v>395</v>
      </c>
      <c r="H214" s="171">
        <v>394.52</v>
      </c>
      <c r="I214" s="171">
        <v>0</v>
      </c>
      <c r="J214" s="32">
        <f t="shared" si="12"/>
        <v>99.87848101265823</v>
      </c>
      <c r="AG214" s="95" t="s">
        <v>43</v>
      </c>
      <c r="AH214" s="33">
        <f t="shared" si="14"/>
        <v>0</v>
      </c>
      <c r="AI214" s="33"/>
      <c r="AJ214" s="33"/>
      <c r="AK214" s="33"/>
      <c r="AL214" s="33"/>
      <c r="AM214" s="95" t="s">
        <v>60</v>
      </c>
      <c r="AN214" s="113" t="s">
        <v>334</v>
      </c>
    </row>
    <row r="215" spans="1:40" s="12" customFormat="1" ht="33.75">
      <c r="A215" s="10"/>
      <c r="B215" s="26"/>
      <c r="C215" s="98"/>
      <c r="D215" s="35" t="s">
        <v>60</v>
      </c>
      <c r="E215" s="36" t="s">
        <v>61</v>
      </c>
      <c r="F215" s="137">
        <v>1000</v>
      </c>
      <c r="G215" s="161">
        <v>0</v>
      </c>
      <c r="H215" s="161">
        <v>0</v>
      </c>
      <c r="I215" s="161">
        <v>0</v>
      </c>
      <c r="J215" s="32">
        <v>0</v>
      </c>
      <c r="AG215" s="95" t="s">
        <v>60</v>
      </c>
      <c r="AH215" s="33"/>
      <c r="AI215" s="33"/>
      <c r="AJ215" s="33"/>
      <c r="AK215" s="33"/>
      <c r="AL215" s="33"/>
      <c r="AM215" s="136"/>
      <c r="AN215" s="70"/>
    </row>
    <row r="216" spans="1:40" s="24" customFormat="1" ht="22.5">
      <c r="A216" s="18"/>
      <c r="B216" s="208"/>
      <c r="C216" s="209" t="s">
        <v>718</v>
      </c>
      <c r="D216" s="209"/>
      <c r="E216" s="210" t="s">
        <v>719</v>
      </c>
      <c r="F216" s="211">
        <f>F217</f>
        <v>0</v>
      </c>
      <c r="G216" s="211">
        <f>G217</f>
        <v>3253</v>
      </c>
      <c r="H216" s="211">
        <f>H217</f>
        <v>3142.37</v>
      </c>
      <c r="I216" s="211">
        <f>I217</f>
        <v>0</v>
      </c>
      <c r="J216" s="212">
        <f t="shared" si="12"/>
        <v>96.59913925607133</v>
      </c>
      <c r="K216" s="213"/>
      <c r="AG216" s="140"/>
      <c r="AH216" s="51"/>
      <c r="AI216" s="51"/>
      <c r="AJ216" s="51"/>
      <c r="AK216" s="51"/>
      <c r="AL216" s="51"/>
      <c r="AM216" s="140"/>
      <c r="AN216" s="214"/>
    </row>
    <row r="217" spans="1:40" s="12" customFormat="1" ht="17.25" customHeight="1">
      <c r="A217" s="10"/>
      <c r="B217" s="26"/>
      <c r="C217" s="178"/>
      <c r="D217" s="181" t="s">
        <v>29</v>
      </c>
      <c r="E217" s="189" t="s">
        <v>30</v>
      </c>
      <c r="F217" s="45"/>
      <c r="G217" s="171">
        <v>3253</v>
      </c>
      <c r="H217" s="171">
        <v>3142.37</v>
      </c>
      <c r="I217" s="171">
        <v>0</v>
      </c>
      <c r="J217" s="162">
        <f t="shared" si="12"/>
        <v>96.59913925607133</v>
      </c>
      <c r="AG217" s="136"/>
      <c r="AH217" s="33"/>
      <c r="AI217" s="33"/>
      <c r="AJ217" s="33"/>
      <c r="AK217" s="33"/>
      <c r="AL217" s="33"/>
      <c r="AM217" s="136"/>
      <c r="AN217" s="70"/>
    </row>
    <row r="218" spans="1:40" s="12" customFormat="1" ht="27" customHeight="1">
      <c r="A218" s="10"/>
      <c r="B218" s="13" t="s">
        <v>9</v>
      </c>
      <c r="C218" s="14"/>
      <c r="D218" s="14"/>
      <c r="E218" s="43" t="s">
        <v>175</v>
      </c>
      <c r="F218" s="16">
        <f>F219+F223</f>
        <v>1600000</v>
      </c>
      <c r="G218" s="16">
        <f>G219+G223</f>
        <v>1400000</v>
      </c>
      <c r="H218" s="16">
        <f>H219+H223</f>
        <v>1378893.87</v>
      </c>
      <c r="I218" s="16">
        <f>I219+I223</f>
        <v>0</v>
      </c>
      <c r="J218" s="17">
        <f t="shared" si="12"/>
        <v>98.49241928571429</v>
      </c>
      <c r="AH218" s="33">
        <f t="shared" si="14"/>
        <v>0</v>
      </c>
      <c r="AI218" s="33"/>
      <c r="AJ218" s="33"/>
      <c r="AK218" s="33" t="str">
        <f>'[1]sheet1'!$F$160</f>
        <v>1 600 000,00</v>
      </c>
      <c r="AL218" s="33"/>
      <c r="AN218" s="116"/>
    </row>
    <row r="219" spans="1:40" s="12" customFormat="1" ht="43.5" customHeight="1">
      <c r="A219" s="10"/>
      <c r="B219" s="26"/>
      <c r="C219" s="20" t="s">
        <v>176</v>
      </c>
      <c r="D219" s="20"/>
      <c r="E219" s="21" t="s">
        <v>177</v>
      </c>
      <c r="F219" s="22">
        <f>F220+F222</f>
        <v>1600000</v>
      </c>
      <c r="G219" s="22">
        <f>SUM(G220:G222)</f>
        <v>1400000</v>
      </c>
      <c r="H219" s="22">
        <f>SUM(H220:H222)</f>
        <v>1378893.87</v>
      </c>
      <c r="I219" s="22">
        <f>SUM(I220:I222)</f>
        <v>0</v>
      </c>
      <c r="J219" s="23">
        <f t="shared" si="12"/>
        <v>98.49241928571429</v>
      </c>
      <c r="AH219" s="33">
        <f t="shared" si="14"/>
        <v>0</v>
      </c>
      <c r="AI219" s="33"/>
      <c r="AJ219" s="33"/>
      <c r="AK219" s="33"/>
      <c r="AL219" s="33"/>
      <c r="AM219" s="108"/>
      <c r="AN219" s="114" t="s">
        <v>385</v>
      </c>
    </row>
    <row r="220" spans="1:40" s="12" customFormat="1" ht="24.75" customHeight="1">
      <c r="A220" s="10"/>
      <c r="B220" s="26"/>
      <c r="C220" s="62"/>
      <c r="D220" s="28" t="s">
        <v>178</v>
      </c>
      <c r="E220" s="29" t="s">
        <v>179</v>
      </c>
      <c r="F220" s="60" t="str">
        <f>AN220</f>
        <v>25 000,00</v>
      </c>
      <c r="G220" s="99">
        <v>0</v>
      </c>
      <c r="H220" s="99">
        <v>0</v>
      </c>
      <c r="I220" s="99">
        <v>0</v>
      </c>
      <c r="J220" s="32">
        <v>0</v>
      </c>
      <c r="AG220" s="95" t="s">
        <v>178</v>
      </c>
      <c r="AH220" s="33">
        <f t="shared" si="14"/>
        <v>0</v>
      </c>
      <c r="AI220" s="33"/>
      <c r="AJ220" s="33"/>
      <c r="AK220" s="33"/>
      <c r="AL220" s="33"/>
      <c r="AM220" s="95" t="s">
        <v>178</v>
      </c>
      <c r="AN220" s="113" t="s">
        <v>386</v>
      </c>
    </row>
    <row r="221" spans="1:40" s="12" customFormat="1" ht="24.75" customHeight="1">
      <c r="A221" s="10"/>
      <c r="B221" s="26"/>
      <c r="C221" s="62"/>
      <c r="D221" s="158" t="s">
        <v>720</v>
      </c>
      <c r="E221" s="159" t="s">
        <v>721</v>
      </c>
      <c r="F221" s="60"/>
      <c r="G221" s="171">
        <v>33000</v>
      </c>
      <c r="H221" s="171">
        <v>33000</v>
      </c>
      <c r="I221" s="171">
        <v>0</v>
      </c>
      <c r="J221" s="32">
        <f t="shared" si="12"/>
        <v>100</v>
      </c>
      <c r="AG221" s="95"/>
      <c r="AH221" s="33"/>
      <c r="AI221" s="33"/>
      <c r="AJ221" s="33"/>
      <c r="AK221" s="33"/>
      <c r="AL221" s="33"/>
      <c r="AM221" s="95"/>
      <c r="AN221" s="113"/>
    </row>
    <row r="222" spans="1:40" s="12" customFormat="1" ht="51" customHeight="1">
      <c r="A222" s="10"/>
      <c r="B222" s="26"/>
      <c r="C222" s="62"/>
      <c r="D222" s="28" t="s">
        <v>180</v>
      </c>
      <c r="E222" s="29" t="s">
        <v>181</v>
      </c>
      <c r="F222" s="60" t="str">
        <f>AN222</f>
        <v>1 575 000,00</v>
      </c>
      <c r="G222" s="171">
        <v>1367000</v>
      </c>
      <c r="H222" s="171">
        <v>1345893.87</v>
      </c>
      <c r="I222" s="171">
        <v>0</v>
      </c>
      <c r="J222" s="32">
        <f t="shared" si="12"/>
        <v>98.45602560351134</v>
      </c>
      <c r="AG222" s="95" t="s">
        <v>180</v>
      </c>
      <c r="AH222" s="33">
        <f t="shared" si="14"/>
        <v>0</v>
      </c>
      <c r="AI222" s="33"/>
      <c r="AJ222" s="33"/>
      <c r="AK222" s="33"/>
      <c r="AL222" s="33"/>
      <c r="AM222" s="95" t="s">
        <v>180</v>
      </c>
      <c r="AN222" s="113" t="s">
        <v>387</v>
      </c>
    </row>
    <row r="223" spans="1:40" s="12" customFormat="1" ht="45" hidden="1">
      <c r="A223" s="10"/>
      <c r="B223" s="26"/>
      <c r="C223" s="20" t="s">
        <v>182</v>
      </c>
      <c r="D223" s="20"/>
      <c r="E223" s="21" t="s">
        <v>183</v>
      </c>
      <c r="F223" s="22">
        <f>F224</f>
        <v>0</v>
      </c>
      <c r="G223" s="22">
        <f>G224</f>
        <v>0</v>
      </c>
      <c r="H223" s="22">
        <f>H224</f>
        <v>0</v>
      </c>
      <c r="I223" s="22">
        <f>I224</f>
        <v>0</v>
      </c>
      <c r="J223" s="23" t="e">
        <f t="shared" si="12"/>
        <v>#DIV/0!</v>
      </c>
      <c r="AH223" s="33">
        <f t="shared" si="14"/>
        <v>0</v>
      </c>
      <c r="AI223" s="33"/>
      <c r="AJ223" s="33"/>
      <c r="AK223" s="33"/>
      <c r="AL223" s="33"/>
      <c r="AN223" s="116"/>
    </row>
    <row r="224" spans="1:40" s="12" customFormat="1" ht="15" customHeight="1" hidden="1">
      <c r="A224" s="10"/>
      <c r="B224" s="26"/>
      <c r="C224" s="62"/>
      <c r="D224" s="28" t="s">
        <v>184</v>
      </c>
      <c r="E224" s="29" t="s">
        <v>185</v>
      </c>
      <c r="F224" s="60"/>
      <c r="G224" s="94"/>
      <c r="H224" s="94"/>
      <c r="I224" s="94"/>
      <c r="J224" s="32" t="e">
        <f t="shared" si="12"/>
        <v>#DIV/0!</v>
      </c>
      <c r="AH224" s="33">
        <f t="shared" si="14"/>
        <v>8020</v>
      </c>
      <c r="AI224" s="33"/>
      <c r="AJ224" s="33"/>
      <c r="AK224" s="33"/>
      <c r="AL224" s="33"/>
      <c r="AN224" s="116"/>
    </row>
    <row r="225" spans="1:40" s="12" customFormat="1" ht="15" customHeight="1">
      <c r="A225" s="10"/>
      <c r="B225" s="13" t="s">
        <v>10</v>
      </c>
      <c r="C225" s="14"/>
      <c r="D225" s="14"/>
      <c r="E225" s="43" t="s">
        <v>186</v>
      </c>
      <c r="F225" s="16" t="str">
        <f aca="true" t="shared" si="15" ref="F225:I226">F226</f>
        <v>246 600,00</v>
      </c>
      <c r="G225" s="16">
        <f t="shared" si="15"/>
        <v>96600</v>
      </c>
      <c r="H225" s="16">
        <f t="shared" si="15"/>
        <v>0</v>
      </c>
      <c r="I225" s="16">
        <f t="shared" si="15"/>
        <v>0</v>
      </c>
      <c r="J225" s="17">
        <f t="shared" si="12"/>
        <v>0</v>
      </c>
      <c r="AH225" s="33">
        <f t="shared" si="14"/>
        <v>0</v>
      </c>
      <c r="AI225" s="33"/>
      <c r="AJ225" s="33"/>
      <c r="AK225" s="33" t="str">
        <f>'[1]sheet1'!$F$164</f>
        <v>246 600,00</v>
      </c>
      <c r="AL225" s="33"/>
      <c r="AN225" s="116"/>
    </row>
    <row r="226" spans="1:40" s="12" customFormat="1" ht="15" customHeight="1">
      <c r="A226" s="10"/>
      <c r="B226" s="26"/>
      <c r="C226" s="20" t="s">
        <v>187</v>
      </c>
      <c r="D226" s="20"/>
      <c r="E226" s="21" t="s">
        <v>188</v>
      </c>
      <c r="F226" s="22" t="str">
        <f t="shared" si="15"/>
        <v>246 600,00</v>
      </c>
      <c r="G226" s="22">
        <f t="shared" si="15"/>
        <v>96600</v>
      </c>
      <c r="H226" s="22">
        <f t="shared" si="15"/>
        <v>0</v>
      </c>
      <c r="I226" s="22">
        <f t="shared" si="15"/>
        <v>0</v>
      </c>
      <c r="J226" s="23">
        <f t="shared" si="12"/>
        <v>0</v>
      </c>
      <c r="AH226" s="33">
        <f t="shared" si="14"/>
        <v>0</v>
      </c>
      <c r="AI226" s="33"/>
      <c r="AJ226" s="33"/>
      <c r="AK226" s="33"/>
      <c r="AL226" s="33"/>
      <c r="AM226" s="108"/>
      <c r="AN226" s="114" t="s">
        <v>388</v>
      </c>
    </row>
    <row r="227" spans="1:40" s="12" customFormat="1" ht="15" customHeight="1">
      <c r="A227" s="10"/>
      <c r="B227" s="26"/>
      <c r="C227" s="62"/>
      <c r="D227" s="28" t="s">
        <v>189</v>
      </c>
      <c r="E227" s="29" t="s">
        <v>190</v>
      </c>
      <c r="F227" s="60" t="str">
        <f>AN227</f>
        <v>246 600,00</v>
      </c>
      <c r="G227" s="171">
        <v>96600</v>
      </c>
      <c r="H227" s="171">
        <v>0</v>
      </c>
      <c r="I227" s="171">
        <v>0</v>
      </c>
      <c r="J227" s="32">
        <f t="shared" si="12"/>
        <v>0</v>
      </c>
      <c r="AH227" s="33">
        <f t="shared" si="14"/>
        <v>4810</v>
      </c>
      <c r="AI227" s="33"/>
      <c r="AJ227" s="33"/>
      <c r="AK227" s="33"/>
      <c r="AL227" s="33"/>
      <c r="AM227" s="95" t="s">
        <v>189</v>
      </c>
      <c r="AN227" s="113" t="s">
        <v>388</v>
      </c>
    </row>
    <row r="228" spans="1:48" s="12" customFormat="1" ht="15" customHeight="1">
      <c r="A228" s="10"/>
      <c r="B228" s="13" t="s">
        <v>11</v>
      </c>
      <c r="C228" s="14"/>
      <c r="D228" s="14"/>
      <c r="E228" s="43" t="s">
        <v>191</v>
      </c>
      <c r="F228" s="16">
        <f>F229+F261+F279+F302+F312+F344+F360+F379+F404+F419+F436+F438+F458+F489+F473</f>
        <v>18955961.38</v>
      </c>
      <c r="G228" s="16">
        <f>G229+G261+G279+G302+G312+G344+G360+G379+G404+G419+G436+G438+G458+G489+G473</f>
        <v>22141544.43</v>
      </c>
      <c r="H228" s="16">
        <f>H229+H261+H279+H302+H312+H344+H360+H379+H404+H419+H436+H438+H458+H489+H473</f>
        <v>21434103.049999997</v>
      </c>
      <c r="I228" s="16">
        <f>I229+I261+I279+I302+I312+I344+I360+I379+I404+I419+I436+I438+I458+I489+I473</f>
        <v>1704808.24</v>
      </c>
      <c r="J228" s="17">
        <f t="shared" si="12"/>
        <v>96.80491402830293</v>
      </c>
      <c r="L228" s="45">
        <f>G228-L229</f>
        <v>21108481.55</v>
      </c>
      <c r="M228" s="45">
        <f>H228-M229</f>
        <v>20406238.139999997</v>
      </c>
      <c r="N228" s="103">
        <f>M228/L228</f>
        <v>0.9667316946348514</v>
      </c>
      <c r="AH228" s="33">
        <f t="shared" si="14"/>
        <v>0</v>
      </c>
      <c r="AI228" s="33"/>
      <c r="AJ228" s="33"/>
      <c r="AK228" s="33" t="str">
        <f>'[1]sheet1'!$F$167</f>
        <v>18 955 961,38</v>
      </c>
      <c r="AL228" s="52">
        <f>F228-AK228</f>
        <v>0</v>
      </c>
      <c r="AN228" s="135" t="s">
        <v>690</v>
      </c>
      <c r="AT228" s="45">
        <f>G313+G380+G437</f>
        <v>570137</v>
      </c>
      <c r="AU228" s="45">
        <f>H313+H380+H437</f>
        <v>526525.28</v>
      </c>
      <c r="AV228" s="103">
        <f>AU228/AT228</f>
        <v>0.9235065957831189</v>
      </c>
    </row>
    <row r="229" spans="1:48" s="12" customFormat="1" ht="15" customHeight="1">
      <c r="A229" s="10"/>
      <c r="B229" s="26"/>
      <c r="C229" s="20" t="s">
        <v>192</v>
      </c>
      <c r="D229" s="20"/>
      <c r="E229" s="21" t="s">
        <v>193</v>
      </c>
      <c r="F229" s="22">
        <f>F231+F232+F233+F234+F235+F236+F237+F238+F241+F244+F245+F247+F248+F249+F250+F251+F252+F253+F254+F255+F256+F257+F258</f>
        <v>1325098</v>
      </c>
      <c r="G229" s="22">
        <f>SUM(G230:G260)</f>
        <v>1600628.52</v>
      </c>
      <c r="H229" s="22">
        <f>SUM(H230:H260)</f>
        <v>1542379.3</v>
      </c>
      <c r="I229" s="22">
        <f>SUM(I230:I260)</f>
        <v>139180.86</v>
      </c>
      <c r="J229" s="23">
        <f t="shared" si="12"/>
        <v>96.36085329780329</v>
      </c>
      <c r="L229" s="154">
        <f>G343+G402+G403+G523</f>
        <v>1033062.88</v>
      </c>
      <c r="M229" s="154">
        <f>H343+H402+H403+H523</f>
        <v>1027864.91</v>
      </c>
      <c r="N229" s="103">
        <f>M229/L229</f>
        <v>0.9949683895330748</v>
      </c>
      <c r="AG229"/>
      <c r="AH229" s="33">
        <f t="shared" si="14"/>
        <v>0</v>
      </c>
      <c r="AI229" s="33"/>
      <c r="AJ229" s="33"/>
      <c r="AK229" s="33" t="str">
        <f>'[1]sheet1'!$F$168</f>
        <v>1 325 098,00</v>
      </c>
      <c r="AL229" s="52">
        <f>F229-AK229</f>
        <v>0</v>
      </c>
      <c r="AM229" s="108"/>
      <c r="AN229" s="114" t="s">
        <v>389</v>
      </c>
      <c r="AO229" s="45">
        <f>AN229-F229</f>
        <v>0</v>
      </c>
      <c r="AV229" s="103"/>
    </row>
    <row r="230" spans="1:48" s="12" customFormat="1" ht="19.5" customHeight="1">
      <c r="A230" s="10"/>
      <c r="B230" s="26"/>
      <c r="C230" s="185"/>
      <c r="D230" s="158" t="s">
        <v>722</v>
      </c>
      <c r="E230" s="159" t="s">
        <v>717</v>
      </c>
      <c r="F230" s="186"/>
      <c r="G230" s="171">
        <v>1688.52</v>
      </c>
      <c r="H230" s="171">
        <v>1688.52</v>
      </c>
      <c r="I230" s="171">
        <v>0</v>
      </c>
      <c r="J230" s="32">
        <f t="shared" si="12"/>
        <v>100</v>
      </c>
      <c r="L230" s="154"/>
      <c r="M230" s="154"/>
      <c r="N230" s="103"/>
      <c r="AG230"/>
      <c r="AH230" s="33"/>
      <c r="AI230" s="33"/>
      <c r="AJ230" s="33"/>
      <c r="AK230" s="33"/>
      <c r="AL230" s="52"/>
      <c r="AM230" s="108"/>
      <c r="AN230" s="114"/>
      <c r="AO230" s="45"/>
      <c r="AV230" s="103"/>
    </row>
    <row r="231" spans="1:48" s="12" customFormat="1" ht="22.5">
      <c r="A231" s="10"/>
      <c r="B231" s="26"/>
      <c r="C231" s="62"/>
      <c r="D231" s="28" t="s">
        <v>109</v>
      </c>
      <c r="E231" s="29" t="s">
        <v>110</v>
      </c>
      <c r="F231" s="115" t="str">
        <f aca="true" t="shared" si="16" ref="F231:F238">AN231</f>
        <v>19 573,00</v>
      </c>
      <c r="G231" s="171">
        <v>14573</v>
      </c>
      <c r="H231" s="171">
        <v>13340.87</v>
      </c>
      <c r="I231" s="171">
        <v>222.94</v>
      </c>
      <c r="J231" s="32">
        <f t="shared" si="12"/>
        <v>91.54511768338709</v>
      </c>
      <c r="L231" s="45">
        <f>SUM(L228:L229)</f>
        <v>22141544.43</v>
      </c>
      <c r="M231" s="45">
        <f>SUM(M228:M229)</f>
        <v>21434103.049999997</v>
      </c>
      <c r="N231" s="103"/>
      <c r="AG231" s="95" t="s">
        <v>109</v>
      </c>
      <c r="AH231" s="33">
        <f t="shared" si="14"/>
        <v>0</v>
      </c>
      <c r="AI231" s="33"/>
      <c r="AJ231" s="33"/>
      <c r="AK231" s="33"/>
      <c r="AL231" s="33"/>
      <c r="AM231" s="95" t="s">
        <v>109</v>
      </c>
      <c r="AN231" s="113" t="s">
        <v>390</v>
      </c>
      <c r="AT231" s="45">
        <f>G259+G301+G402+G403</f>
        <v>510273</v>
      </c>
      <c r="AU231" s="45">
        <f>H259+H301+H402+H403</f>
        <v>486890.26</v>
      </c>
      <c r="AV231" s="103">
        <f>AU231/AT231</f>
        <v>0.9541760195032856</v>
      </c>
    </row>
    <row r="232" spans="1:40" s="12" customFormat="1" ht="22.5">
      <c r="A232" s="10"/>
      <c r="B232" s="26"/>
      <c r="C232" s="62"/>
      <c r="D232" s="28" t="s">
        <v>101</v>
      </c>
      <c r="E232" s="29" t="s">
        <v>102</v>
      </c>
      <c r="F232" s="115" t="str">
        <f t="shared" si="16"/>
        <v>939 706,00</v>
      </c>
      <c r="G232" s="171">
        <v>995289</v>
      </c>
      <c r="H232" s="171">
        <v>994729.97</v>
      </c>
      <c r="I232" s="171">
        <v>23641.84</v>
      </c>
      <c r="J232" s="32">
        <f t="shared" si="12"/>
        <v>99.94383239441007</v>
      </c>
      <c r="N232" s="103"/>
      <c r="AG232" s="95" t="s">
        <v>101</v>
      </c>
      <c r="AH232" s="33">
        <f t="shared" si="14"/>
        <v>0</v>
      </c>
      <c r="AI232" s="33"/>
      <c r="AJ232" s="33"/>
      <c r="AK232" s="33"/>
      <c r="AL232" s="33"/>
      <c r="AM232" s="95" t="s">
        <v>101</v>
      </c>
      <c r="AN232" s="113" t="s">
        <v>391</v>
      </c>
    </row>
    <row r="233" spans="1:40" s="12" customFormat="1" ht="15" customHeight="1">
      <c r="A233" s="10"/>
      <c r="B233" s="26"/>
      <c r="C233" s="62"/>
      <c r="D233" s="28" t="s">
        <v>111</v>
      </c>
      <c r="E233" s="29" t="s">
        <v>112</v>
      </c>
      <c r="F233" s="115" t="str">
        <f t="shared" si="16"/>
        <v>67 840,00</v>
      </c>
      <c r="G233" s="171">
        <v>82248</v>
      </c>
      <c r="H233" s="171">
        <v>82243.79</v>
      </c>
      <c r="I233" s="171">
        <v>81996.44</v>
      </c>
      <c r="J233" s="32">
        <f t="shared" si="12"/>
        <v>99.99488133450052</v>
      </c>
      <c r="L233" s="45">
        <f>G313+G380+G437</f>
        <v>570137</v>
      </c>
      <c r="M233" s="45">
        <f>H313+H380+H437</f>
        <v>526525.28</v>
      </c>
      <c r="N233" s="103">
        <f>M233/L233</f>
        <v>0.9235065957831189</v>
      </c>
      <c r="AG233" s="95" t="s">
        <v>111</v>
      </c>
      <c r="AH233" s="33">
        <f t="shared" si="14"/>
        <v>0</v>
      </c>
      <c r="AI233" s="33"/>
      <c r="AJ233" s="33"/>
      <c r="AK233" s="33"/>
      <c r="AL233" s="33"/>
      <c r="AM233" s="95" t="s">
        <v>111</v>
      </c>
      <c r="AN233" s="113" t="s">
        <v>392</v>
      </c>
    </row>
    <row r="234" spans="1:47" s="12" customFormat="1" ht="15" customHeight="1">
      <c r="A234" s="10"/>
      <c r="B234" s="26"/>
      <c r="C234" s="62"/>
      <c r="D234" s="28" t="s">
        <v>103</v>
      </c>
      <c r="E234" s="159" t="s">
        <v>104</v>
      </c>
      <c r="F234" s="115" t="str">
        <f t="shared" si="16"/>
        <v>163 507,00</v>
      </c>
      <c r="G234" s="171">
        <v>181168</v>
      </c>
      <c r="H234" s="171">
        <v>180550.54</v>
      </c>
      <c r="I234" s="171">
        <v>26518.39</v>
      </c>
      <c r="J234" s="32">
        <f t="shared" si="12"/>
        <v>99.65917822131944</v>
      </c>
      <c r="AG234" s="95" t="s">
        <v>103</v>
      </c>
      <c r="AH234" s="33">
        <f t="shared" si="14"/>
        <v>0</v>
      </c>
      <c r="AI234" s="33"/>
      <c r="AJ234" s="33"/>
      <c r="AK234" s="33"/>
      <c r="AL234" s="33"/>
      <c r="AM234" s="95" t="s">
        <v>103</v>
      </c>
      <c r="AN234" s="113" t="s">
        <v>393</v>
      </c>
      <c r="AU234" s="45" t="e">
        <f>#REF!+#REF!+#REF!+#REF!+#REF!+#REF!+H249+H250</f>
        <v>#REF!</v>
      </c>
    </row>
    <row r="235" spans="1:47" s="12" customFormat="1" ht="15" customHeight="1">
      <c r="A235" s="10"/>
      <c r="B235" s="26"/>
      <c r="C235" s="62"/>
      <c r="D235" s="95" t="s">
        <v>218</v>
      </c>
      <c r="E235" s="159" t="s">
        <v>104</v>
      </c>
      <c r="F235" s="115" t="str">
        <f t="shared" si="16"/>
        <v>6 120,00</v>
      </c>
      <c r="G235" s="99">
        <v>0</v>
      </c>
      <c r="H235" s="99">
        <v>0</v>
      </c>
      <c r="I235" s="99">
        <v>0</v>
      </c>
      <c r="J235" s="32">
        <v>0</v>
      </c>
      <c r="AG235" s="95" t="s">
        <v>218</v>
      </c>
      <c r="AH235" s="33">
        <f t="shared" si="14"/>
        <v>0</v>
      </c>
      <c r="AI235" s="33"/>
      <c r="AJ235" s="33"/>
      <c r="AK235" s="33"/>
      <c r="AL235" s="33"/>
      <c r="AM235" s="95" t="s">
        <v>218</v>
      </c>
      <c r="AN235" s="113" t="s">
        <v>394</v>
      </c>
      <c r="AU235" s="45"/>
    </row>
    <row r="236" spans="1:47" s="12" customFormat="1" ht="15" customHeight="1">
      <c r="A236" s="10"/>
      <c r="B236" s="26"/>
      <c r="C236" s="62"/>
      <c r="D236" s="95" t="s">
        <v>257</v>
      </c>
      <c r="E236" s="159" t="s">
        <v>104</v>
      </c>
      <c r="F236" s="115" t="str">
        <f t="shared" si="16"/>
        <v>1 080,00</v>
      </c>
      <c r="G236" s="94">
        <v>0</v>
      </c>
      <c r="H236" s="94">
        <v>0</v>
      </c>
      <c r="I236" s="94">
        <v>0</v>
      </c>
      <c r="J236" s="32">
        <v>0</v>
      </c>
      <c r="AG236" s="95" t="s">
        <v>257</v>
      </c>
      <c r="AH236" s="33">
        <f t="shared" si="14"/>
        <v>0</v>
      </c>
      <c r="AI236" s="33"/>
      <c r="AJ236" s="33"/>
      <c r="AK236" s="33"/>
      <c r="AL236" s="33"/>
      <c r="AM236" s="95" t="s">
        <v>257</v>
      </c>
      <c r="AN236" s="113" t="s">
        <v>395</v>
      </c>
      <c r="AU236" s="45"/>
    </row>
    <row r="237" spans="1:40" s="12" customFormat="1" ht="15" customHeight="1">
      <c r="A237" s="10"/>
      <c r="B237" s="26"/>
      <c r="C237" s="62"/>
      <c r="D237" s="28" t="s">
        <v>105</v>
      </c>
      <c r="E237" s="29" t="s">
        <v>106</v>
      </c>
      <c r="F237" s="115" t="str">
        <f t="shared" si="16"/>
        <v>23 269,00</v>
      </c>
      <c r="G237" s="171">
        <v>23284</v>
      </c>
      <c r="H237" s="171">
        <v>22253.19</v>
      </c>
      <c r="I237" s="171">
        <v>3260.64</v>
      </c>
      <c r="J237" s="32">
        <f t="shared" si="12"/>
        <v>95.57288266620856</v>
      </c>
      <c r="AG237" s="95" t="s">
        <v>105</v>
      </c>
      <c r="AH237" s="33">
        <f t="shared" si="14"/>
        <v>0</v>
      </c>
      <c r="AI237" s="33"/>
      <c r="AJ237" s="33"/>
      <c r="AK237" s="33"/>
      <c r="AL237" s="33"/>
      <c r="AM237" s="95" t="s">
        <v>105</v>
      </c>
      <c r="AN237" s="113" t="s">
        <v>396</v>
      </c>
    </row>
    <row r="238" spans="1:40" s="12" customFormat="1" ht="15" customHeight="1">
      <c r="A238" s="10"/>
      <c r="B238" s="26"/>
      <c r="C238" s="62"/>
      <c r="D238" s="28" t="s">
        <v>113</v>
      </c>
      <c r="E238" s="29" t="s">
        <v>114</v>
      </c>
      <c r="F238" s="115" t="str">
        <f t="shared" si="16"/>
        <v>10 500,00</v>
      </c>
      <c r="G238" s="171">
        <v>32605</v>
      </c>
      <c r="H238" s="171">
        <v>25332.32</v>
      </c>
      <c r="I238" s="171">
        <v>646.81</v>
      </c>
      <c r="J238" s="32">
        <f t="shared" si="12"/>
        <v>77.69458671982825</v>
      </c>
      <c r="AG238" s="95" t="s">
        <v>113</v>
      </c>
      <c r="AH238" s="33">
        <f t="shared" si="14"/>
        <v>0</v>
      </c>
      <c r="AI238" s="33"/>
      <c r="AJ238" s="33"/>
      <c r="AK238" s="33"/>
      <c r="AL238" s="33"/>
      <c r="AM238" s="95" t="s">
        <v>113</v>
      </c>
      <c r="AN238" s="113" t="s">
        <v>397</v>
      </c>
    </row>
    <row r="239" spans="1:40" s="12" customFormat="1" ht="15" customHeight="1">
      <c r="A239" s="10"/>
      <c r="B239" s="26"/>
      <c r="C239" s="62"/>
      <c r="D239" s="28">
        <v>4177</v>
      </c>
      <c r="E239" s="29" t="s">
        <v>114</v>
      </c>
      <c r="F239" s="115">
        <v>0</v>
      </c>
      <c r="G239" s="171">
        <v>6120</v>
      </c>
      <c r="H239" s="171">
        <v>6120</v>
      </c>
      <c r="I239" s="171">
        <v>0</v>
      </c>
      <c r="J239" s="32">
        <f t="shared" si="12"/>
        <v>100</v>
      </c>
      <c r="AG239" s="95" t="s">
        <v>154</v>
      </c>
      <c r="AH239" s="33">
        <f t="shared" si="14"/>
        <v>0</v>
      </c>
      <c r="AI239" s="33"/>
      <c r="AJ239" s="33"/>
      <c r="AK239" s="33"/>
      <c r="AL239" s="33"/>
      <c r="AM239" s="95"/>
      <c r="AN239" s="113"/>
    </row>
    <row r="240" spans="1:40" s="12" customFormat="1" ht="15" customHeight="1">
      <c r="A240" s="10"/>
      <c r="B240" s="26"/>
      <c r="C240" s="62"/>
      <c r="D240" s="28">
        <v>4179</v>
      </c>
      <c r="E240" s="29" t="s">
        <v>114</v>
      </c>
      <c r="F240" s="115">
        <v>0</v>
      </c>
      <c r="G240" s="171">
        <v>1080</v>
      </c>
      <c r="H240" s="171">
        <v>1080</v>
      </c>
      <c r="I240" s="171">
        <v>0</v>
      </c>
      <c r="J240" s="32">
        <f t="shared" si="12"/>
        <v>100</v>
      </c>
      <c r="AG240" s="95" t="s">
        <v>155</v>
      </c>
      <c r="AH240" s="33">
        <f t="shared" si="14"/>
        <v>0</v>
      </c>
      <c r="AI240" s="33"/>
      <c r="AJ240" s="33"/>
      <c r="AK240" s="33"/>
      <c r="AL240" s="33"/>
      <c r="AM240" s="95"/>
      <c r="AN240" s="113"/>
    </row>
    <row r="241" spans="1:40" s="12" customFormat="1" ht="15" customHeight="1">
      <c r="A241" s="10"/>
      <c r="B241" s="26"/>
      <c r="C241" s="62"/>
      <c r="D241" s="28" t="s">
        <v>29</v>
      </c>
      <c r="E241" s="29" t="s">
        <v>30</v>
      </c>
      <c r="F241" s="115" t="str">
        <f>AN241</f>
        <v>6 000,00</v>
      </c>
      <c r="G241" s="171">
        <v>55038</v>
      </c>
      <c r="H241" s="171">
        <v>42923.48</v>
      </c>
      <c r="I241" s="171">
        <v>1119.67</v>
      </c>
      <c r="J241" s="32">
        <f t="shared" si="12"/>
        <v>77.98880773283913</v>
      </c>
      <c r="AG241" s="95" t="s">
        <v>29</v>
      </c>
      <c r="AH241" s="33">
        <f t="shared" si="14"/>
        <v>0</v>
      </c>
      <c r="AI241" s="33"/>
      <c r="AJ241" s="33"/>
      <c r="AK241" s="33"/>
      <c r="AL241" s="33"/>
      <c r="AM241" s="95" t="s">
        <v>29</v>
      </c>
      <c r="AN241" s="113" t="s">
        <v>398</v>
      </c>
    </row>
    <row r="242" spans="1:40" s="12" customFormat="1" ht="15" customHeight="1">
      <c r="A242" s="10"/>
      <c r="B242" s="26"/>
      <c r="C242" s="62"/>
      <c r="D242" s="95">
        <v>4217</v>
      </c>
      <c r="E242" s="29" t="s">
        <v>30</v>
      </c>
      <c r="F242" s="115">
        <v>0</v>
      </c>
      <c r="G242" s="99">
        <v>0</v>
      </c>
      <c r="H242" s="99">
        <v>0</v>
      </c>
      <c r="I242" s="99">
        <v>0</v>
      </c>
      <c r="J242" s="32">
        <v>0</v>
      </c>
      <c r="AG242" s="95">
        <v>4217</v>
      </c>
      <c r="AH242" s="33">
        <f t="shared" si="14"/>
        <v>0</v>
      </c>
      <c r="AI242" s="33"/>
      <c r="AJ242" s="33"/>
      <c r="AK242" s="33"/>
      <c r="AL242" s="33"/>
      <c r="AM242" s="95"/>
      <c r="AN242" s="113"/>
    </row>
    <row r="243" spans="1:40" s="12" customFormat="1" ht="15" customHeight="1">
      <c r="A243" s="10"/>
      <c r="B243" s="26"/>
      <c r="C243" s="62"/>
      <c r="D243" s="95" t="s">
        <v>195</v>
      </c>
      <c r="E243" s="29" t="s">
        <v>30</v>
      </c>
      <c r="F243" s="115">
        <v>0</v>
      </c>
      <c r="G243" s="99">
        <v>0</v>
      </c>
      <c r="H243" s="99">
        <v>0</v>
      </c>
      <c r="I243" s="99">
        <v>0</v>
      </c>
      <c r="J243" s="32">
        <v>0</v>
      </c>
      <c r="AG243" s="95" t="s">
        <v>195</v>
      </c>
      <c r="AH243" s="33">
        <f t="shared" si="14"/>
        <v>0</v>
      </c>
      <c r="AI243" s="33"/>
      <c r="AJ243" s="33"/>
      <c r="AK243" s="33"/>
      <c r="AL243" s="33"/>
      <c r="AM243" s="95"/>
      <c r="AN243" s="113"/>
    </row>
    <row r="244" spans="1:40" s="12" customFormat="1" ht="22.5">
      <c r="A244" s="10"/>
      <c r="B244" s="26"/>
      <c r="C244" s="62"/>
      <c r="D244" s="28" t="s">
        <v>35</v>
      </c>
      <c r="E244" s="29" t="s">
        <v>36</v>
      </c>
      <c r="F244" s="115" t="str">
        <f>AN244</f>
        <v>2 500,00</v>
      </c>
      <c r="G244" s="171">
        <v>4500</v>
      </c>
      <c r="H244" s="171">
        <v>4356.56</v>
      </c>
      <c r="I244" s="171">
        <v>0</v>
      </c>
      <c r="J244" s="32">
        <f aca="true" t="shared" si="17" ref="J244:J258">H244*100/G244</f>
        <v>96.81244444444445</v>
      </c>
      <c r="AG244" s="95" t="s">
        <v>35</v>
      </c>
      <c r="AH244" s="33">
        <f t="shared" si="14"/>
        <v>0</v>
      </c>
      <c r="AI244" s="33"/>
      <c r="AJ244" s="33"/>
      <c r="AK244" s="33"/>
      <c r="AL244" s="33"/>
      <c r="AM244" s="95" t="s">
        <v>35</v>
      </c>
      <c r="AN244" s="113" t="s">
        <v>327</v>
      </c>
    </row>
    <row r="245" spans="1:40" s="12" customFormat="1" ht="15" customHeight="1">
      <c r="A245" s="10"/>
      <c r="B245" s="26"/>
      <c r="C245" s="62"/>
      <c r="D245" s="28" t="s">
        <v>37</v>
      </c>
      <c r="E245" s="29" t="s">
        <v>38</v>
      </c>
      <c r="F245" s="115" t="str">
        <f>AN245</f>
        <v>5 000,00</v>
      </c>
      <c r="G245" s="171">
        <v>20000</v>
      </c>
      <c r="H245" s="171">
        <v>19120.65</v>
      </c>
      <c r="I245" s="171">
        <v>109.62</v>
      </c>
      <c r="J245" s="32">
        <f t="shared" si="17"/>
        <v>95.60325000000002</v>
      </c>
      <c r="AG245" s="95" t="s">
        <v>37</v>
      </c>
      <c r="AH245" s="33">
        <f t="shared" si="14"/>
        <v>0</v>
      </c>
      <c r="AI245" s="33"/>
      <c r="AJ245" s="33"/>
      <c r="AK245" s="33"/>
      <c r="AL245" s="33"/>
      <c r="AM245" s="95" t="s">
        <v>37</v>
      </c>
      <c r="AN245" s="113" t="s">
        <v>358</v>
      </c>
    </row>
    <row r="246" spans="1:40" s="12" customFormat="1" ht="15" customHeight="1">
      <c r="A246" s="10"/>
      <c r="B246" s="26"/>
      <c r="C246" s="62"/>
      <c r="D246" s="95" t="s">
        <v>39</v>
      </c>
      <c r="E246" s="96" t="s">
        <v>40</v>
      </c>
      <c r="F246" s="115"/>
      <c r="G246" s="171">
        <v>44000</v>
      </c>
      <c r="H246" s="171">
        <v>35784.75</v>
      </c>
      <c r="I246" s="171">
        <v>0</v>
      </c>
      <c r="J246" s="32">
        <f t="shared" si="17"/>
        <v>81.32897727272727</v>
      </c>
      <c r="AG246" s="95" t="s">
        <v>39</v>
      </c>
      <c r="AH246" s="33">
        <f t="shared" si="14"/>
        <v>0</v>
      </c>
      <c r="AI246" s="33"/>
      <c r="AJ246" s="33"/>
      <c r="AK246" s="33"/>
      <c r="AL246" s="33"/>
      <c r="AM246" s="95"/>
      <c r="AN246" s="113"/>
    </row>
    <row r="247" spans="1:40" s="12" customFormat="1" ht="15" customHeight="1">
      <c r="A247" s="10"/>
      <c r="B247" s="26"/>
      <c r="C247" s="62"/>
      <c r="D247" s="28" t="s">
        <v>41</v>
      </c>
      <c r="E247" s="29" t="s">
        <v>42</v>
      </c>
      <c r="F247" s="115" t="str">
        <f aca="true" t="shared" si="18" ref="F247:F258">AN247</f>
        <v>500,00</v>
      </c>
      <c r="G247" s="171">
        <v>500</v>
      </c>
      <c r="H247" s="171">
        <v>500</v>
      </c>
      <c r="I247" s="171">
        <v>0</v>
      </c>
      <c r="J247" s="32">
        <f t="shared" si="17"/>
        <v>100</v>
      </c>
      <c r="AG247" s="95" t="s">
        <v>41</v>
      </c>
      <c r="AH247" s="33">
        <f t="shared" si="14"/>
        <v>0</v>
      </c>
      <c r="AI247" s="33"/>
      <c r="AJ247" s="33"/>
      <c r="AK247" s="33"/>
      <c r="AL247" s="33"/>
      <c r="AM247" s="95" t="s">
        <v>41</v>
      </c>
      <c r="AN247" s="113" t="s">
        <v>337</v>
      </c>
    </row>
    <row r="248" spans="1:40" s="12" customFormat="1" ht="15" customHeight="1">
      <c r="A248" s="10"/>
      <c r="B248" s="26"/>
      <c r="C248" s="62"/>
      <c r="D248" s="28" t="s">
        <v>43</v>
      </c>
      <c r="E248" s="29" t="s">
        <v>44</v>
      </c>
      <c r="F248" s="115" t="str">
        <f t="shared" si="18"/>
        <v>6 650,00</v>
      </c>
      <c r="G248" s="171">
        <v>26682</v>
      </c>
      <c r="H248" s="171">
        <v>20376.19</v>
      </c>
      <c r="I248" s="171">
        <v>760.93</v>
      </c>
      <c r="J248" s="32">
        <f t="shared" si="17"/>
        <v>76.36680158908626</v>
      </c>
      <c r="AG248" s="95" t="s">
        <v>43</v>
      </c>
      <c r="AH248" s="33">
        <f t="shared" si="14"/>
        <v>0</v>
      </c>
      <c r="AI248" s="33"/>
      <c r="AJ248" s="33"/>
      <c r="AK248" s="33"/>
      <c r="AL248" s="33"/>
      <c r="AM248" s="95" t="s">
        <v>43</v>
      </c>
      <c r="AN248" s="113" t="s">
        <v>399</v>
      </c>
    </row>
    <row r="249" spans="1:40" s="12" customFormat="1" ht="15" customHeight="1">
      <c r="A249" s="10"/>
      <c r="B249" s="26"/>
      <c r="C249" s="62"/>
      <c r="D249" s="28" t="s">
        <v>83</v>
      </c>
      <c r="E249" s="29" t="s">
        <v>44</v>
      </c>
      <c r="F249" s="115" t="str">
        <f t="shared" si="18"/>
        <v>3 400,00</v>
      </c>
      <c r="G249" s="171">
        <v>3400</v>
      </c>
      <c r="H249" s="171">
        <v>3400</v>
      </c>
      <c r="I249" s="171">
        <v>0</v>
      </c>
      <c r="J249" s="32">
        <f t="shared" si="17"/>
        <v>100</v>
      </c>
      <c r="AG249" s="95" t="s">
        <v>83</v>
      </c>
      <c r="AH249" s="33">
        <f t="shared" si="14"/>
        <v>0</v>
      </c>
      <c r="AI249" s="33"/>
      <c r="AJ249" s="33"/>
      <c r="AK249" s="33"/>
      <c r="AL249" s="33"/>
      <c r="AM249" s="95" t="s">
        <v>83</v>
      </c>
      <c r="AN249" s="113" t="s">
        <v>400</v>
      </c>
    </row>
    <row r="250" spans="1:40" s="12" customFormat="1" ht="15" customHeight="1">
      <c r="A250" s="10"/>
      <c r="B250" s="26"/>
      <c r="C250" s="62"/>
      <c r="D250" s="28" t="s">
        <v>84</v>
      </c>
      <c r="E250" s="29" t="s">
        <v>44</v>
      </c>
      <c r="F250" s="115" t="str">
        <f t="shared" si="18"/>
        <v>600,00</v>
      </c>
      <c r="G250" s="171">
        <v>600</v>
      </c>
      <c r="H250" s="171">
        <v>600</v>
      </c>
      <c r="I250" s="171">
        <v>0</v>
      </c>
      <c r="J250" s="32">
        <f t="shared" si="17"/>
        <v>100</v>
      </c>
      <c r="AG250" s="95" t="s">
        <v>84</v>
      </c>
      <c r="AH250" s="33">
        <f t="shared" si="14"/>
        <v>0</v>
      </c>
      <c r="AI250" s="33"/>
      <c r="AJ250" s="33"/>
      <c r="AK250" s="33"/>
      <c r="AL250" s="33"/>
      <c r="AM250" s="95" t="s">
        <v>84</v>
      </c>
      <c r="AN250" s="113" t="s">
        <v>336</v>
      </c>
    </row>
    <row r="251" spans="1:40" s="12" customFormat="1" ht="22.5">
      <c r="A251" s="10"/>
      <c r="B251" s="26"/>
      <c r="C251" s="62"/>
      <c r="D251" s="28" t="s">
        <v>45</v>
      </c>
      <c r="E251" s="29" t="s">
        <v>46</v>
      </c>
      <c r="F251" s="115" t="str">
        <f t="shared" si="18"/>
        <v>600,00</v>
      </c>
      <c r="G251" s="171">
        <v>600</v>
      </c>
      <c r="H251" s="171">
        <v>454.6</v>
      </c>
      <c r="I251" s="171">
        <v>0</v>
      </c>
      <c r="J251" s="32">
        <f t="shared" si="17"/>
        <v>75.76666666666667</v>
      </c>
      <c r="AG251" s="95" t="s">
        <v>45</v>
      </c>
      <c r="AH251" s="33">
        <f t="shared" si="14"/>
        <v>0</v>
      </c>
      <c r="AI251" s="33"/>
      <c r="AJ251" s="33"/>
      <c r="AK251" s="33"/>
      <c r="AL251" s="33"/>
      <c r="AM251" s="95" t="s">
        <v>45</v>
      </c>
      <c r="AN251" s="113" t="s">
        <v>336</v>
      </c>
    </row>
    <row r="252" spans="1:40" s="12" customFormat="1" ht="45">
      <c r="A252" s="10"/>
      <c r="B252" s="26"/>
      <c r="C252" s="62"/>
      <c r="D252" s="28" t="s">
        <v>47</v>
      </c>
      <c r="E252" s="29" t="s">
        <v>48</v>
      </c>
      <c r="F252" s="115" t="str">
        <f t="shared" si="18"/>
        <v>826,00</v>
      </c>
      <c r="G252" s="171">
        <v>1163</v>
      </c>
      <c r="H252" s="171">
        <v>996.56</v>
      </c>
      <c r="I252" s="171">
        <v>0</v>
      </c>
      <c r="J252" s="32">
        <f t="shared" si="17"/>
        <v>85.68873602751505</v>
      </c>
      <c r="AG252" s="95" t="s">
        <v>47</v>
      </c>
      <c r="AH252" s="33">
        <f t="shared" si="14"/>
        <v>0</v>
      </c>
      <c r="AI252" s="33"/>
      <c r="AJ252" s="33"/>
      <c r="AK252" s="33"/>
      <c r="AL252" s="33"/>
      <c r="AM252" s="95" t="s">
        <v>47</v>
      </c>
      <c r="AN252" s="113" t="s">
        <v>401</v>
      </c>
    </row>
    <row r="253" spans="1:40" s="12" customFormat="1" ht="45">
      <c r="A253" s="10"/>
      <c r="B253" s="26"/>
      <c r="C253" s="62"/>
      <c r="D253" s="28" t="s">
        <v>49</v>
      </c>
      <c r="E253" s="29" t="s">
        <v>50</v>
      </c>
      <c r="F253" s="115" t="str">
        <f t="shared" si="18"/>
        <v>860,00</v>
      </c>
      <c r="G253" s="171">
        <v>860</v>
      </c>
      <c r="H253" s="171">
        <v>812.68</v>
      </c>
      <c r="I253" s="171">
        <v>0</v>
      </c>
      <c r="J253" s="32">
        <f t="shared" si="17"/>
        <v>94.49767441860465</v>
      </c>
      <c r="AG253" s="95" t="s">
        <v>49</v>
      </c>
      <c r="AH253" s="33">
        <f t="shared" si="14"/>
        <v>0</v>
      </c>
      <c r="AI253" s="33"/>
      <c r="AJ253" s="33"/>
      <c r="AK253" s="33"/>
      <c r="AL253" s="33"/>
      <c r="AM253" s="95" t="s">
        <v>49</v>
      </c>
      <c r="AN253" s="113" t="s">
        <v>402</v>
      </c>
    </row>
    <row r="254" spans="1:40" s="12" customFormat="1" ht="15" customHeight="1">
      <c r="A254" s="10"/>
      <c r="B254" s="26"/>
      <c r="C254" s="62"/>
      <c r="D254" s="28" t="s">
        <v>51</v>
      </c>
      <c r="E254" s="29" t="s">
        <v>115</v>
      </c>
      <c r="F254" s="115" t="str">
        <f t="shared" si="18"/>
        <v>1 350,00</v>
      </c>
      <c r="G254" s="171">
        <v>1350</v>
      </c>
      <c r="H254" s="171">
        <v>1119.76</v>
      </c>
      <c r="I254" s="171">
        <v>0</v>
      </c>
      <c r="J254" s="32">
        <f t="shared" si="17"/>
        <v>82.94518518518518</v>
      </c>
      <c r="AG254" s="95" t="s">
        <v>51</v>
      </c>
      <c r="AH254" s="33">
        <f t="shared" si="14"/>
        <v>0</v>
      </c>
      <c r="AI254" s="33"/>
      <c r="AJ254" s="33"/>
      <c r="AK254" s="33"/>
      <c r="AL254" s="33"/>
      <c r="AM254" s="95" t="s">
        <v>51</v>
      </c>
      <c r="AN254" s="113" t="s">
        <v>403</v>
      </c>
    </row>
    <row r="255" spans="1:40" s="12" customFormat="1" ht="11.25">
      <c r="A255" s="10"/>
      <c r="B255" s="26"/>
      <c r="C255" s="62"/>
      <c r="D255" s="28" t="s">
        <v>52</v>
      </c>
      <c r="E255" s="29" t="s">
        <v>53</v>
      </c>
      <c r="F255" s="115" t="str">
        <f t="shared" si="18"/>
        <v>2 205,00</v>
      </c>
      <c r="G255" s="171">
        <v>3005</v>
      </c>
      <c r="H255" s="171">
        <v>2472.23</v>
      </c>
      <c r="I255" s="171">
        <v>273</v>
      </c>
      <c r="J255" s="32">
        <f t="shared" si="17"/>
        <v>82.27054908485857</v>
      </c>
      <c r="AG255" s="95" t="s">
        <v>52</v>
      </c>
      <c r="AH255" s="33">
        <f t="shared" si="14"/>
        <v>0</v>
      </c>
      <c r="AI255" s="33"/>
      <c r="AJ255" s="33"/>
      <c r="AK255" s="33"/>
      <c r="AL255" s="33"/>
      <c r="AM255" s="95" t="s">
        <v>52</v>
      </c>
      <c r="AN255" s="113" t="s">
        <v>404</v>
      </c>
    </row>
    <row r="256" spans="1:40" s="12" customFormat="1" ht="22.5">
      <c r="A256" s="10"/>
      <c r="B256" s="26"/>
      <c r="C256" s="62"/>
      <c r="D256" s="28" t="s">
        <v>54</v>
      </c>
      <c r="E256" s="29" t="s">
        <v>55</v>
      </c>
      <c r="F256" s="115" t="str">
        <f t="shared" si="18"/>
        <v>58 132,00</v>
      </c>
      <c r="G256" s="171">
        <v>68995</v>
      </c>
      <c r="H256" s="171">
        <v>68995</v>
      </c>
      <c r="I256" s="171">
        <v>0</v>
      </c>
      <c r="J256" s="32">
        <f t="shared" si="17"/>
        <v>100</v>
      </c>
      <c r="AG256" s="95" t="s">
        <v>54</v>
      </c>
      <c r="AH256" s="33">
        <f t="shared" si="14"/>
        <v>0</v>
      </c>
      <c r="AI256" s="33"/>
      <c r="AJ256" s="33"/>
      <c r="AK256" s="33"/>
      <c r="AL256" s="33"/>
      <c r="AM256" s="95" t="s">
        <v>54</v>
      </c>
      <c r="AN256" s="113" t="s">
        <v>405</v>
      </c>
    </row>
    <row r="257" spans="1:40" s="12" customFormat="1" ht="33.75">
      <c r="A257" s="10"/>
      <c r="B257" s="26"/>
      <c r="C257" s="62"/>
      <c r="D257" s="28" t="s">
        <v>60</v>
      </c>
      <c r="E257" s="29" t="s">
        <v>61</v>
      </c>
      <c r="F257" s="115" t="str">
        <f t="shared" si="18"/>
        <v>500,00</v>
      </c>
      <c r="G257" s="171">
        <v>500</v>
      </c>
      <c r="H257" s="171">
        <v>200</v>
      </c>
      <c r="I257" s="171">
        <v>0</v>
      </c>
      <c r="J257" s="32">
        <f t="shared" si="17"/>
        <v>40</v>
      </c>
      <c r="AG257" s="95" t="s">
        <v>60</v>
      </c>
      <c r="AH257" s="33">
        <f t="shared" si="14"/>
        <v>0</v>
      </c>
      <c r="AI257" s="33"/>
      <c r="AJ257" s="33"/>
      <c r="AK257" s="33"/>
      <c r="AL257" s="33"/>
      <c r="AM257" s="95" t="s">
        <v>60</v>
      </c>
      <c r="AN257" s="113" t="s">
        <v>337</v>
      </c>
    </row>
    <row r="258" spans="1:40" s="12" customFormat="1" ht="22.5">
      <c r="A258" s="10"/>
      <c r="B258" s="26"/>
      <c r="C258" s="62"/>
      <c r="D258" s="28" t="s">
        <v>67</v>
      </c>
      <c r="E258" s="29" t="s">
        <v>68</v>
      </c>
      <c r="F258" s="115" t="str">
        <f t="shared" si="18"/>
        <v>4 380,00</v>
      </c>
      <c r="G258" s="171">
        <v>4380</v>
      </c>
      <c r="H258" s="171">
        <v>4193.04</v>
      </c>
      <c r="I258" s="171">
        <v>630.58</v>
      </c>
      <c r="J258" s="32">
        <f t="shared" si="17"/>
        <v>95.73150684931507</v>
      </c>
      <c r="AG258" s="95" t="s">
        <v>67</v>
      </c>
      <c r="AH258" s="33">
        <f t="shared" si="14"/>
        <v>0</v>
      </c>
      <c r="AI258" s="33"/>
      <c r="AJ258" s="33"/>
      <c r="AK258" s="33"/>
      <c r="AL258" s="33"/>
      <c r="AM258" s="95" t="s">
        <v>67</v>
      </c>
      <c r="AN258" s="113" t="s">
        <v>406</v>
      </c>
    </row>
    <row r="259" spans="1:40" s="12" customFormat="1" ht="25.5" customHeight="1">
      <c r="A259" s="10"/>
      <c r="B259" s="26"/>
      <c r="C259" s="62"/>
      <c r="D259" s="158" t="s">
        <v>89</v>
      </c>
      <c r="E259" s="159" t="s">
        <v>90</v>
      </c>
      <c r="F259" s="137">
        <v>0</v>
      </c>
      <c r="G259" s="171">
        <v>27000</v>
      </c>
      <c r="H259" s="171">
        <v>8734.6</v>
      </c>
      <c r="I259" s="171">
        <v>0</v>
      </c>
      <c r="J259" s="162">
        <f aca="true" t="shared" si="19" ref="J259:J304">H259*100/G259</f>
        <v>32.35037037037037</v>
      </c>
      <c r="AG259" s="95">
        <v>0</v>
      </c>
      <c r="AH259" s="33">
        <f t="shared" si="14"/>
        <v>6060</v>
      </c>
      <c r="AI259" s="33"/>
      <c r="AJ259" s="33"/>
      <c r="AK259" s="33"/>
      <c r="AL259" s="33"/>
      <c r="AN259" s="116"/>
    </row>
    <row r="260" spans="1:40" s="12" customFormat="1" ht="25.5" customHeight="1" hidden="1">
      <c r="A260" s="10"/>
      <c r="B260" s="26"/>
      <c r="C260" s="62"/>
      <c r="D260" s="158" t="s">
        <v>89</v>
      </c>
      <c r="E260" s="159" t="s">
        <v>90</v>
      </c>
      <c r="F260" s="60"/>
      <c r="G260" s="171"/>
      <c r="H260" s="171"/>
      <c r="I260" s="171">
        <v>0</v>
      </c>
      <c r="J260" s="162" t="e">
        <f t="shared" si="19"/>
        <v>#DIV/0!</v>
      </c>
      <c r="AG260" s="136"/>
      <c r="AH260" s="33"/>
      <c r="AI260" s="33"/>
      <c r="AJ260" s="33"/>
      <c r="AK260" s="33"/>
      <c r="AL260" s="33"/>
      <c r="AN260" s="116"/>
    </row>
    <row r="261" spans="1:40" s="12" customFormat="1" ht="12.75" customHeight="1">
      <c r="A261" s="10"/>
      <c r="B261" s="26"/>
      <c r="C261" s="20" t="s">
        <v>196</v>
      </c>
      <c r="D261" s="20"/>
      <c r="E261" s="21" t="s">
        <v>197</v>
      </c>
      <c r="F261" s="22">
        <f>F262+F263+F264+F265+F266+F267+F268+F269+F270+F271+F272+F273+F274+F275+F276+F277+F278</f>
        <v>1298965</v>
      </c>
      <c r="G261" s="22">
        <f>SUM(G262:G278)</f>
        <v>1315144</v>
      </c>
      <c r="H261" s="22">
        <f>SUM(H262:H278)</f>
        <v>1279901.38</v>
      </c>
      <c r="I261" s="22">
        <f>SUM(I262:I278)</f>
        <v>128210.71999999999</v>
      </c>
      <c r="J261" s="23">
        <f t="shared" si="19"/>
        <v>97.32024630002493</v>
      </c>
      <c r="AH261" s="33">
        <f t="shared" si="14"/>
        <v>0</v>
      </c>
      <c r="AI261" s="33"/>
      <c r="AJ261" s="33"/>
      <c r="AK261" s="33" t="str">
        <f>'[1]sheet1'!$F$192</f>
        <v>1 298 965,00</v>
      </c>
      <c r="AL261" s="33"/>
      <c r="AM261" s="108"/>
      <c r="AN261" s="114" t="s">
        <v>407</v>
      </c>
    </row>
    <row r="262" spans="1:40" s="12" customFormat="1" ht="19.5" customHeight="1">
      <c r="A262" s="10"/>
      <c r="B262" s="26"/>
      <c r="C262" s="62"/>
      <c r="D262" s="28" t="s">
        <v>109</v>
      </c>
      <c r="E262" s="29" t="s">
        <v>110</v>
      </c>
      <c r="F262" s="60" t="str">
        <f aca="true" t="shared" si="20" ref="F262:F278">AN262</f>
        <v>1 650,00</v>
      </c>
      <c r="G262" s="207">
        <v>1000</v>
      </c>
      <c r="H262" s="207">
        <v>915</v>
      </c>
      <c r="I262" s="207">
        <v>0</v>
      </c>
      <c r="J262" s="32">
        <f t="shared" si="19"/>
        <v>91.5</v>
      </c>
      <c r="AG262" s="95" t="s">
        <v>109</v>
      </c>
      <c r="AH262" s="33">
        <f t="shared" si="14"/>
        <v>0</v>
      </c>
      <c r="AI262" s="33"/>
      <c r="AJ262" s="33"/>
      <c r="AK262" s="33"/>
      <c r="AL262" s="33"/>
      <c r="AM262" s="95" t="s">
        <v>109</v>
      </c>
      <c r="AN262" s="113" t="s">
        <v>408</v>
      </c>
    </row>
    <row r="263" spans="1:40" s="12" customFormat="1" ht="15" customHeight="1">
      <c r="A263" s="10"/>
      <c r="B263" s="26"/>
      <c r="C263" s="62"/>
      <c r="D263" s="28" t="s">
        <v>101</v>
      </c>
      <c r="E263" s="29" t="s">
        <v>102</v>
      </c>
      <c r="F263" s="60" t="str">
        <f t="shared" si="20"/>
        <v>901 716,00</v>
      </c>
      <c r="G263" s="171">
        <v>805716</v>
      </c>
      <c r="H263" s="171">
        <v>796713.03</v>
      </c>
      <c r="I263" s="171">
        <v>17683.25</v>
      </c>
      <c r="J263" s="32">
        <f t="shared" si="19"/>
        <v>98.88261248380323</v>
      </c>
      <c r="AG263" s="95" t="s">
        <v>101</v>
      </c>
      <c r="AH263" s="33">
        <f t="shared" si="14"/>
        <v>0</v>
      </c>
      <c r="AI263" s="33"/>
      <c r="AJ263" s="33"/>
      <c r="AK263" s="33"/>
      <c r="AL263" s="33"/>
      <c r="AM263" s="95" t="s">
        <v>101</v>
      </c>
      <c r="AN263" s="113" t="s">
        <v>409</v>
      </c>
    </row>
    <row r="264" spans="1:40" s="12" customFormat="1" ht="15" customHeight="1">
      <c r="A264" s="10"/>
      <c r="B264" s="26"/>
      <c r="C264" s="62"/>
      <c r="D264" s="28" t="s">
        <v>111</v>
      </c>
      <c r="E264" s="29" t="s">
        <v>112</v>
      </c>
      <c r="F264" s="60" t="str">
        <f t="shared" si="20"/>
        <v>66 420,00</v>
      </c>
      <c r="G264" s="171">
        <v>62786</v>
      </c>
      <c r="H264" s="171">
        <v>62784.37</v>
      </c>
      <c r="I264" s="171">
        <v>65880.8</v>
      </c>
      <c r="J264" s="32">
        <f t="shared" si="19"/>
        <v>99.99740387984582</v>
      </c>
      <c r="AG264" s="95" t="s">
        <v>111</v>
      </c>
      <c r="AH264" s="33">
        <f t="shared" si="14"/>
        <v>0</v>
      </c>
      <c r="AI264" s="33"/>
      <c r="AJ264" s="33"/>
      <c r="AK264" s="33"/>
      <c r="AL264" s="33"/>
      <c r="AM264" s="95" t="s">
        <v>111</v>
      </c>
      <c r="AN264" s="113" t="s">
        <v>410</v>
      </c>
    </row>
    <row r="265" spans="1:40" s="12" customFormat="1" ht="15" customHeight="1">
      <c r="A265" s="10"/>
      <c r="B265" s="26"/>
      <c r="C265" s="62"/>
      <c r="D265" s="28" t="s">
        <v>103</v>
      </c>
      <c r="E265" s="29" t="s">
        <v>104</v>
      </c>
      <c r="F265" s="60" t="str">
        <f t="shared" si="20"/>
        <v>159 343,00</v>
      </c>
      <c r="G265" s="171">
        <v>159428</v>
      </c>
      <c r="H265" s="171">
        <v>158466.99</v>
      </c>
      <c r="I265" s="171">
        <v>18921.59</v>
      </c>
      <c r="J265" s="32">
        <f t="shared" si="19"/>
        <v>99.39721378929674</v>
      </c>
      <c r="AG265" s="95" t="s">
        <v>103</v>
      </c>
      <c r="AH265" s="33">
        <f t="shared" si="14"/>
        <v>0</v>
      </c>
      <c r="AI265" s="33"/>
      <c r="AJ265" s="33"/>
      <c r="AK265" s="33"/>
      <c r="AL265" s="33"/>
      <c r="AM265" s="95" t="s">
        <v>103</v>
      </c>
      <c r="AN265" s="113" t="s">
        <v>411</v>
      </c>
    </row>
    <row r="266" spans="1:40" s="12" customFormat="1" ht="15" customHeight="1">
      <c r="A266" s="10"/>
      <c r="B266" s="26"/>
      <c r="C266" s="62"/>
      <c r="D266" s="28" t="s">
        <v>105</v>
      </c>
      <c r="E266" s="29" t="s">
        <v>106</v>
      </c>
      <c r="F266" s="60" t="str">
        <f t="shared" si="20"/>
        <v>21 900,00</v>
      </c>
      <c r="G266" s="171">
        <v>9900</v>
      </c>
      <c r="H266" s="171">
        <v>6820.91</v>
      </c>
      <c r="I266" s="171">
        <v>2155.62</v>
      </c>
      <c r="J266" s="32">
        <f t="shared" si="19"/>
        <v>68.8980808080808</v>
      </c>
      <c r="AG266" s="95" t="s">
        <v>105</v>
      </c>
      <c r="AH266" s="33">
        <f t="shared" si="14"/>
        <v>0</v>
      </c>
      <c r="AI266" s="33"/>
      <c r="AJ266" s="33"/>
      <c r="AK266" s="33"/>
      <c r="AL266" s="33"/>
      <c r="AM266" s="95" t="s">
        <v>105</v>
      </c>
      <c r="AN266" s="113" t="s">
        <v>412</v>
      </c>
    </row>
    <row r="267" spans="1:40" s="12" customFormat="1" ht="15.75" customHeight="1">
      <c r="A267" s="10"/>
      <c r="B267" s="26"/>
      <c r="C267" s="62"/>
      <c r="D267" s="28" t="s">
        <v>29</v>
      </c>
      <c r="E267" s="29" t="s">
        <v>30</v>
      </c>
      <c r="F267" s="60" t="str">
        <f t="shared" si="20"/>
        <v>8 000,00</v>
      </c>
      <c r="G267" s="171">
        <v>19620</v>
      </c>
      <c r="H267" s="171">
        <v>19049.42</v>
      </c>
      <c r="I267" s="171">
        <v>204.4</v>
      </c>
      <c r="J267" s="32">
        <f t="shared" si="19"/>
        <v>97.09184505606522</v>
      </c>
      <c r="AG267" s="95" t="s">
        <v>29</v>
      </c>
      <c r="AH267" s="33">
        <f t="shared" si="14"/>
        <v>0</v>
      </c>
      <c r="AI267" s="33"/>
      <c r="AJ267" s="33"/>
      <c r="AK267" s="33"/>
      <c r="AL267" s="33"/>
      <c r="AM267" s="95" t="s">
        <v>29</v>
      </c>
      <c r="AN267" s="113" t="s">
        <v>413</v>
      </c>
    </row>
    <row r="268" spans="1:40" s="12" customFormat="1" ht="22.5">
      <c r="A268" s="10"/>
      <c r="B268" s="26"/>
      <c r="C268" s="62"/>
      <c r="D268" s="28" t="s">
        <v>35</v>
      </c>
      <c r="E268" s="29" t="s">
        <v>36</v>
      </c>
      <c r="F268" s="60" t="str">
        <f t="shared" si="20"/>
        <v>1 000,00</v>
      </c>
      <c r="G268" s="171">
        <v>1000</v>
      </c>
      <c r="H268" s="171">
        <v>976</v>
      </c>
      <c r="I268" s="171">
        <v>0</v>
      </c>
      <c r="J268" s="32">
        <f t="shared" si="19"/>
        <v>97.6</v>
      </c>
      <c r="AG268" s="95" t="s">
        <v>35</v>
      </c>
      <c r="AH268" s="33">
        <f t="shared" si="14"/>
        <v>0</v>
      </c>
      <c r="AI268" s="33"/>
      <c r="AJ268" s="33"/>
      <c r="AK268" s="33"/>
      <c r="AL268" s="33"/>
      <c r="AM268" s="95" t="s">
        <v>35</v>
      </c>
      <c r="AN268" s="113" t="s">
        <v>334</v>
      </c>
    </row>
    <row r="269" spans="1:40" s="12" customFormat="1" ht="15" customHeight="1">
      <c r="A269" s="10"/>
      <c r="B269" s="26"/>
      <c r="C269" s="62"/>
      <c r="D269" s="28" t="s">
        <v>37</v>
      </c>
      <c r="E269" s="29" t="s">
        <v>38</v>
      </c>
      <c r="F269" s="60" t="str">
        <f t="shared" si="20"/>
        <v>47 000,00</v>
      </c>
      <c r="G269" s="171">
        <v>172983</v>
      </c>
      <c r="H269" s="171">
        <v>152630.82</v>
      </c>
      <c r="I269" s="171">
        <v>22345.72</v>
      </c>
      <c r="J269" s="32">
        <f t="shared" si="19"/>
        <v>88.23457796430863</v>
      </c>
      <c r="AG269" s="95" t="s">
        <v>37</v>
      </c>
      <c r="AH269" s="33">
        <f t="shared" si="14"/>
        <v>0</v>
      </c>
      <c r="AI269" s="33"/>
      <c r="AJ269" s="33"/>
      <c r="AK269" s="33"/>
      <c r="AL269" s="33"/>
      <c r="AM269" s="95" t="s">
        <v>37</v>
      </c>
      <c r="AN269" s="113" t="s">
        <v>414</v>
      </c>
    </row>
    <row r="270" spans="1:40" s="12" customFormat="1" ht="15" customHeight="1">
      <c r="A270" s="10"/>
      <c r="B270" s="26"/>
      <c r="C270" s="62"/>
      <c r="D270" s="28" t="s">
        <v>41</v>
      </c>
      <c r="E270" s="29" t="s">
        <v>42</v>
      </c>
      <c r="F270" s="60" t="str">
        <f t="shared" si="20"/>
        <v>3 850,00</v>
      </c>
      <c r="G270" s="171">
        <v>1550</v>
      </c>
      <c r="H270" s="171">
        <v>1397</v>
      </c>
      <c r="I270" s="171">
        <v>0</v>
      </c>
      <c r="J270" s="32">
        <f t="shared" si="19"/>
        <v>90.12903225806451</v>
      </c>
      <c r="AG270" s="95" t="s">
        <v>41</v>
      </c>
      <c r="AH270" s="33">
        <f t="shared" si="14"/>
        <v>0</v>
      </c>
      <c r="AI270" s="33"/>
      <c r="AJ270" s="33"/>
      <c r="AK270" s="33"/>
      <c r="AL270" s="33"/>
      <c r="AM270" s="95" t="s">
        <v>41</v>
      </c>
      <c r="AN270" s="113" t="s">
        <v>415</v>
      </c>
    </row>
    <row r="271" spans="1:40" s="12" customFormat="1" ht="15" customHeight="1">
      <c r="A271" s="10"/>
      <c r="B271" s="26"/>
      <c r="C271" s="62"/>
      <c r="D271" s="28" t="s">
        <v>43</v>
      </c>
      <c r="E271" s="29" t="s">
        <v>44</v>
      </c>
      <c r="F271" s="60" t="str">
        <f t="shared" si="20"/>
        <v>10 000,00</v>
      </c>
      <c r="G271" s="171">
        <v>19000</v>
      </c>
      <c r="H271" s="171">
        <v>18738.66</v>
      </c>
      <c r="I271" s="171">
        <v>1019.34</v>
      </c>
      <c r="J271" s="32">
        <f t="shared" si="19"/>
        <v>98.62452631578947</v>
      </c>
      <c r="AG271" s="95" t="s">
        <v>43</v>
      </c>
      <c r="AH271" s="33">
        <f t="shared" si="14"/>
        <v>0</v>
      </c>
      <c r="AI271" s="33"/>
      <c r="AJ271" s="33"/>
      <c r="AK271" s="33"/>
      <c r="AL271" s="33"/>
      <c r="AM271" s="95" t="s">
        <v>43</v>
      </c>
      <c r="AN271" s="113" t="s">
        <v>361</v>
      </c>
    </row>
    <row r="272" spans="1:40" s="12" customFormat="1" ht="15" customHeight="1">
      <c r="A272" s="10"/>
      <c r="B272" s="26"/>
      <c r="C272" s="62"/>
      <c r="D272" s="28" t="s">
        <v>45</v>
      </c>
      <c r="E272" s="29" t="s">
        <v>46</v>
      </c>
      <c r="F272" s="60" t="str">
        <f t="shared" si="20"/>
        <v>1 200,00</v>
      </c>
      <c r="G272" s="100">
        <v>0</v>
      </c>
      <c r="H272" s="99">
        <v>0</v>
      </c>
      <c r="I272" s="99">
        <v>0</v>
      </c>
      <c r="J272" s="32">
        <v>0</v>
      </c>
      <c r="AG272" s="95" t="s">
        <v>45</v>
      </c>
      <c r="AH272" s="33">
        <f t="shared" si="14"/>
        <v>0</v>
      </c>
      <c r="AI272" s="33"/>
      <c r="AJ272" s="33"/>
      <c r="AK272" s="33"/>
      <c r="AL272" s="33"/>
      <c r="AM272" s="95" t="s">
        <v>45</v>
      </c>
      <c r="AN272" s="113" t="s">
        <v>416</v>
      </c>
    </row>
    <row r="273" spans="1:40" s="12" customFormat="1" ht="21" customHeight="1">
      <c r="A273" s="10"/>
      <c r="B273" s="26"/>
      <c r="C273" s="62"/>
      <c r="D273" s="28" t="s">
        <v>47</v>
      </c>
      <c r="E273" s="29" t="s">
        <v>48</v>
      </c>
      <c r="F273" s="60" t="str">
        <f t="shared" si="20"/>
        <v>500,00</v>
      </c>
      <c r="G273" s="100">
        <v>0</v>
      </c>
      <c r="H273" s="99">
        <v>0</v>
      </c>
      <c r="I273" s="99">
        <v>0</v>
      </c>
      <c r="J273" s="32">
        <v>0</v>
      </c>
      <c r="AG273" s="95" t="s">
        <v>47</v>
      </c>
      <c r="AH273" s="33">
        <f t="shared" si="14"/>
        <v>0</v>
      </c>
      <c r="AI273" s="33"/>
      <c r="AJ273" s="33"/>
      <c r="AK273" s="33"/>
      <c r="AL273" s="33"/>
      <c r="AM273" s="95" t="s">
        <v>47</v>
      </c>
      <c r="AN273" s="113" t="s">
        <v>337</v>
      </c>
    </row>
    <row r="274" spans="1:40" s="12" customFormat="1" ht="21" customHeight="1">
      <c r="A274" s="10"/>
      <c r="B274" s="26"/>
      <c r="C274" s="62"/>
      <c r="D274" s="28" t="s">
        <v>49</v>
      </c>
      <c r="E274" s="29" t="s">
        <v>50</v>
      </c>
      <c r="F274" s="60" t="str">
        <f t="shared" si="20"/>
        <v>1 000,00</v>
      </c>
      <c r="G274" s="171">
        <v>480</v>
      </c>
      <c r="H274" s="171">
        <v>440.4</v>
      </c>
      <c r="I274" s="171">
        <v>0</v>
      </c>
      <c r="J274" s="32">
        <f t="shared" si="19"/>
        <v>91.75</v>
      </c>
      <c r="AG274" s="95" t="s">
        <v>49</v>
      </c>
      <c r="AH274" s="33">
        <f t="shared" si="14"/>
        <v>0</v>
      </c>
      <c r="AI274" s="33"/>
      <c r="AJ274" s="33"/>
      <c r="AK274" s="33"/>
      <c r="AL274" s="33"/>
      <c r="AM274" s="95" t="s">
        <v>49</v>
      </c>
      <c r="AN274" s="113" t="s">
        <v>334</v>
      </c>
    </row>
    <row r="275" spans="1:40" s="12" customFormat="1" ht="15" customHeight="1">
      <c r="A275" s="10"/>
      <c r="B275" s="26"/>
      <c r="C275" s="62"/>
      <c r="D275" s="28" t="s">
        <v>51</v>
      </c>
      <c r="E275" s="29" t="s">
        <v>115</v>
      </c>
      <c r="F275" s="60" t="str">
        <f t="shared" si="20"/>
        <v>1 000,00</v>
      </c>
      <c r="G275" s="171">
        <v>1800</v>
      </c>
      <c r="H275" s="171">
        <v>1788.78</v>
      </c>
      <c r="I275" s="171">
        <v>0</v>
      </c>
      <c r="J275" s="32">
        <f t="shared" si="19"/>
        <v>99.37666666666667</v>
      </c>
      <c r="AG275" s="95" t="s">
        <v>51</v>
      </c>
      <c r="AH275" s="33">
        <f t="shared" si="14"/>
        <v>0</v>
      </c>
      <c r="AI275" s="33"/>
      <c r="AJ275" s="33"/>
      <c r="AK275" s="33"/>
      <c r="AL275" s="33"/>
      <c r="AM275" s="95" t="s">
        <v>51</v>
      </c>
      <c r="AN275" s="113" t="s">
        <v>334</v>
      </c>
    </row>
    <row r="276" spans="1:40" s="12" customFormat="1" ht="15" customHeight="1">
      <c r="A276" s="10"/>
      <c r="B276" s="26"/>
      <c r="C276" s="62"/>
      <c r="D276" s="28" t="s">
        <v>52</v>
      </c>
      <c r="E276" s="29" t="s">
        <v>53</v>
      </c>
      <c r="F276" s="60" t="str">
        <f t="shared" si="20"/>
        <v>2 000,00</v>
      </c>
      <c r="G276" s="171">
        <v>2000</v>
      </c>
      <c r="H276" s="171">
        <v>2000</v>
      </c>
      <c r="I276" s="171">
        <v>0</v>
      </c>
      <c r="J276" s="32">
        <f t="shared" si="19"/>
        <v>100</v>
      </c>
      <c r="AG276" s="95" t="s">
        <v>52</v>
      </c>
      <c r="AH276" s="33">
        <f t="shared" si="14"/>
        <v>0</v>
      </c>
      <c r="AI276" s="33"/>
      <c r="AJ276" s="33"/>
      <c r="AK276" s="33"/>
      <c r="AL276" s="33"/>
      <c r="AM276" s="95" t="s">
        <v>52</v>
      </c>
      <c r="AN276" s="113" t="s">
        <v>299</v>
      </c>
    </row>
    <row r="277" spans="1:40" s="12" customFormat="1" ht="21" customHeight="1">
      <c r="A277" s="10"/>
      <c r="B277" s="26"/>
      <c r="C277" s="62"/>
      <c r="D277" s="28" t="s">
        <v>54</v>
      </c>
      <c r="E277" s="29" t="s">
        <v>55</v>
      </c>
      <c r="F277" s="60" t="str">
        <f t="shared" si="20"/>
        <v>71 685,00</v>
      </c>
      <c r="G277" s="171">
        <v>57180</v>
      </c>
      <c r="H277" s="171">
        <v>57180</v>
      </c>
      <c r="I277" s="171">
        <v>0</v>
      </c>
      <c r="J277" s="32">
        <f t="shared" si="19"/>
        <v>100</v>
      </c>
      <c r="AG277" s="95" t="s">
        <v>54</v>
      </c>
      <c r="AH277" s="33">
        <f t="shared" si="14"/>
        <v>0</v>
      </c>
      <c r="AI277" s="33"/>
      <c r="AJ277" s="33"/>
      <c r="AK277" s="33"/>
      <c r="AL277" s="33"/>
      <c r="AM277" s="95" t="s">
        <v>54</v>
      </c>
      <c r="AN277" s="113" t="s">
        <v>417</v>
      </c>
    </row>
    <row r="278" spans="1:40" s="12" customFormat="1" ht="21.75" customHeight="1">
      <c r="A278" s="10"/>
      <c r="B278" s="26"/>
      <c r="C278" s="62"/>
      <c r="D278" s="28" t="s">
        <v>60</v>
      </c>
      <c r="E278" s="29" t="s">
        <v>61</v>
      </c>
      <c r="F278" s="60" t="str">
        <f t="shared" si="20"/>
        <v>701,00</v>
      </c>
      <c r="G278" s="171">
        <v>701</v>
      </c>
      <c r="H278" s="171">
        <v>0</v>
      </c>
      <c r="I278" s="171">
        <v>0</v>
      </c>
      <c r="J278" s="32">
        <f t="shared" si="19"/>
        <v>0</v>
      </c>
      <c r="AG278" s="95" t="s">
        <v>60</v>
      </c>
      <c r="AH278" s="33">
        <f t="shared" si="14"/>
        <v>0</v>
      </c>
      <c r="AI278" s="33"/>
      <c r="AJ278" s="33"/>
      <c r="AK278" s="33"/>
      <c r="AL278" s="33"/>
      <c r="AM278" s="95" t="s">
        <v>60</v>
      </c>
      <c r="AN278" s="113" t="s">
        <v>418</v>
      </c>
    </row>
    <row r="279" spans="1:47" s="12" customFormat="1" ht="15" customHeight="1">
      <c r="A279" s="10"/>
      <c r="B279" s="26"/>
      <c r="C279" s="20" t="s">
        <v>198</v>
      </c>
      <c r="D279" s="20"/>
      <c r="E279" s="21" t="s">
        <v>199</v>
      </c>
      <c r="F279" s="22">
        <f>F280+F281+F282+F283+F284+F285+F286+F287+F288+F289+F290+F291+F292+F293+F294+F295+F296+F297+F298+F299+F300+F301</f>
        <v>2649717</v>
      </c>
      <c r="G279" s="22">
        <f>SUM(G280:G300)</f>
        <v>2985404</v>
      </c>
      <c r="H279" s="22">
        <f>SUM(H280:H300)</f>
        <v>2971685</v>
      </c>
      <c r="I279" s="22">
        <f>SUM(I280:I300)</f>
        <v>295876.10000000003</v>
      </c>
      <c r="J279" s="23">
        <f t="shared" si="19"/>
        <v>99.5404642051796</v>
      </c>
      <c r="AH279" s="33">
        <f t="shared" si="14"/>
        <v>0</v>
      </c>
      <c r="AI279" s="33"/>
      <c r="AJ279" s="33"/>
      <c r="AK279" s="33" t="str">
        <f>'[1]sheet1'!$F$210</f>
        <v>2 649 717,00</v>
      </c>
      <c r="AL279" s="33"/>
      <c r="AM279" s="108"/>
      <c r="AN279" s="114" t="s">
        <v>419</v>
      </c>
      <c r="AT279" s="69"/>
      <c r="AU279" s="70"/>
    </row>
    <row r="280" spans="1:47" s="12" customFormat="1" ht="22.5">
      <c r="A280" s="10"/>
      <c r="B280" s="26"/>
      <c r="C280" s="62"/>
      <c r="D280" s="28" t="s">
        <v>109</v>
      </c>
      <c r="E280" s="29" t="s">
        <v>110</v>
      </c>
      <c r="F280" s="60" t="str">
        <f aca="true" t="shared" si="21" ref="F280:F301">AN280</f>
        <v>71 962,00</v>
      </c>
      <c r="G280" s="171">
        <v>65672</v>
      </c>
      <c r="H280" s="171">
        <v>63385.22</v>
      </c>
      <c r="I280" s="171">
        <v>1447.94</v>
      </c>
      <c r="J280" s="32">
        <f t="shared" si="19"/>
        <v>96.51787672067243</v>
      </c>
      <c r="AG280" s="95" t="s">
        <v>109</v>
      </c>
      <c r="AH280" s="33">
        <f t="shared" si="14"/>
        <v>0</v>
      </c>
      <c r="AI280" s="33"/>
      <c r="AJ280" s="33"/>
      <c r="AK280" s="33"/>
      <c r="AL280" s="33"/>
      <c r="AM280" s="95" t="s">
        <v>109</v>
      </c>
      <c r="AN280" s="113" t="s">
        <v>420</v>
      </c>
      <c r="AT280" s="69"/>
      <c r="AU280" s="70"/>
    </row>
    <row r="281" spans="1:47" s="12" customFormat="1" ht="15" customHeight="1">
      <c r="A281" s="10"/>
      <c r="B281" s="26"/>
      <c r="C281" s="62"/>
      <c r="D281" s="28" t="s">
        <v>101</v>
      </c>
      <c r="E281" s="29" t="s">
        <v>102</v>
      </c>
      <c r="F281" s="60" t="str">
        <f t="shared" si="21"/>
        <v>1 853 370,00</v>
      </c>
      <c r="G281" s="171">
        <v>2077674</v>
      </c>
      <c r="H281" s="171">
        <v>2077474.23</v>
      </c>
      <c r="I281" s="171">
        <v>52893.45</v>
      </c>
      <c r="J281" s="32">
        <f t="shared" si="19"/>
        <v>99.99038492082974</v>
      </c>
      <c r="AG281" s="95" t="s">
        <v>101</v>
      </c>
      <c r="AH281" s="33">
        <f t="shared" si="14"/>
        <v>0</v>
      </c>
      <c r="AI281" s="33"/>
      <c r="AJ281" s="33"/>
      <c r="AK281" s="33"/>
      <c r="AL281" s="33"/>
      <c r="AM281" s="95" t="s">
        <v>101</v>
      </c>
      <c r="AN281" s="113" t="s">
        <v>421</v>
      </c>
      <c r="AT281" s="69"/>
      <c r="AU281" s="70"/>
    </row>
    <row r="282" spans="1:47" s="12" customFormat="1" ht="15" customHeight="1">
      <c r="A282" s="10"/>
      <c r="B282" s="26"/>
      <c r="C282" s="62"/>
      <c r="D282" s="28" t="s">
        <v>111</v>
      </c>
      <c r="E282" s="29" t="s">
        <v>112</v>
      </c>
      <c r="F282" s="60" t="str">
        <f t="shared" si="21"/>
        <v>140 630,00</v>
      </c>
      <c r="G282" s="171">
        <v>135056</v>
      </c>
      <c r="H282" s="171">
        <v>135047.85</v>
      </c>
      <c r="I282" s="171">
        <v>171564.26</v>
      </c>
      <c r="J282" s="32">
        <f t="shared" si="19"/>
        <v>99.99396546617699</v>
      </c>
      <c r="AG282" s="95" t="s">
        <v>111</v>
      </c>
      <c r="AH282" s="33">
        <f t="shared" si="14"/>
        <v>0</v>
      </c>
      <c r="AI282" s="33"/>
      <c r="AJ282" s="33"/>
      <c r="AK282" s="33"/>
      <c r="AL282" s="33"/>
      <c r="AM282" s="95" t="s">
        <v>111</v>
      </c>
      <c r="AN282" s="113" t="s">
        <v>422</v>
      </c>
      <c r="AT282" s="69"/>
      <c r="AU282" s="70"/>
    </row>
    <row r="283" spans="1:47" s="12" customFormat="1" ht="15" customHeight="1">
      <c r="A283" s="10"/>
      <c r="B283" s="26"/>
      <c r="C283" s="62"/>
      <c r="D283" s="28" t="s">
        <v>103</v>
      </c>
      <c r="E283" s="29" t="s">
        <v>104</v>
      </c>
      <c r="F283" s="60" t="str">
        <f t="shared" si="21"/>
        <v>314 295,00</v>
      </c>
      <c r="G283" s="171">
        <v>384083</v>
      </c>
      <c r="H283" s="171">
        <v>383038.21</v>
      </c>
      <c r="I283" s="171">
        <v>60415.5</v>
      </c>
      <c r="J283" s="32">
        <f t="shared" si="19"/>
        <v>99.72797806724067</v>
      </c>
      <c r="AG283" s="95" t="s">
        <v>103</v>
      </c>
      <c r="AH283" s="33">
        <f t="shared" si="14"/>
        <v>0</v>
      </c>
      <c r="AI283" s="33"/>
      <c r="AJ283" s="33"/>
      <c r="AK283" s="33"/>
      <c r="AL283" s="33"/>
      <c r="AM283" s="95" t="s">
        <v>103</v>
      </c>
      <c r="AN283" s="113" t="s">
        <v>423</v>
      </c>
      <c r="AT283" s="69"/>
      <c r="AU283" s="70"/>
    </row>
    <row r="284" spans="1:40" s="12" customFormat="1" ht="15" customHeight="1">
      <c r="A284" s="10"/>
      <c r="B284" s="26"/>
      <c r="C284" s="62"/>
      <c r="D284" s="28" t="s">
        <v>105</v>
      </c>
      <c r="E284" s="29" t="s">
        <v>106</v>
      </c>
      <c r="F284" s="60" t="str">
        <f t="shared" si="21"/>
        <v>43 800,00</v>
      </c>
      <c r="G284" s="171">
        <v>47520</v>
      </c>
      <c r="H284" s="171">
        <v>45204.32</v>
      </c>
      <c r="I284" s="171">
        <v>7425.08</v>
      </c>
      <c r="J284" s="32">
        <f t="shared" si="19"/>
        <v>95.12693602693602</v>
      </c>
      <c r="AG284" s="95" t="s">
        <v>105</v>
      </c>
      <c r="AH284" s="33">
        <f t="shared" si="14"/>
        <v>0</v>
      </c>
      <c r="AI284" s="33"/>
      <c r="AJ284" s="33"/>
      <c r="AK284" s="33"/>
      <c r="AL284" s="33"/>
      <c r="AM284" s="95" t="s">
        <v>105</v>
      </c>
      <c r="AN284" s="113" t="s">
        <v>424</v>
      </c>
    </row>
    <row r="285" spans="1:40" s="12" customFormat="1" ht="33.75">
      <c r="A285" s="10"/>
      <c r="B285" s="26"/>
      <c r="C285" s="62"/>
      <c r="D285" s="28" t="s">
        <v>71</v>
      </c>
      <c r="E285" s="29" t="s">
        <v>72</v>
      </c>
      <c r="F285" s="60" t="str">
        <f t="shared" si="21"/>
        <v>10 300,00</v>
      </c>
      <c r="G285" s="99">
        <v>0</v>
      </c>
      <c r="H285" s="99">
        <v>0</v>
      </c>
      <c r="I285" s="99">
        <v>0</v>
      </c>
      <c r="J285" s="32">
        <v>0</v>
      </c>
      <c r="AG285" s="95" t="s">
        <v>71</v>
      </c>
      <c r="AH285" s="33">
        <f t="shared" si="14"/>
        <v>0</v>
      </c>
      <c r="AI285" s="33"/>
      <c r="AJ285" s="33"/>
      <c r="AK285" s="33"/>
      <c r="AL285" s="33"/>
      <c r="AM285" s="95" t="s">
        <v>71</v>
      </c>
      <c r="AN285" s="113" t="s">
        <v>425</v>
      </c>
    </row>
    <row r="286" spans="1:40" s="12" customFormat="1" ht="15" customHeight="1">
      <c r="A286" s="10"/>
      <c r="B286" s="26"/>
      <c r="C286" s="62"/>
      <c r="D286" s="28" t="s">
        <v>113</v>
      </c>
      <c r="E286" s="29" t="s">
        <v>114</v>
      </c>
      <c r="F286" s="60" t="str">
        <f t="shared" si="21"/>
        <v>2 000,00</v>
      </c>
      <c r="G286" s="171">
        <v>2000</v>
      </c>
      <c r="H286" s="171">
        <v>840</v>
      </c>
      <c r="I286" s="171">
        <v>0</v>
      </c>
      <c r="J286" s="32">
        <f t="shared" si="19"/>
        <v>42</v>
      </c>
      <c r="AG286" s="95" t="s">
        <v>113</v>
      </c>
      <c r="AH286" s="33">
        <f t="shared" si="14"/>
        <v>0</v>
      </c>
      <c r="AI286" s="33"/>
      <c r="AJ286" s="33"/>
      <c r="AK286" s="33"/>
      <c r="AL286" s="33"/>
      <c r="AM286" s="95" t="s">
        <v>113</v>
      </c>
      <c r="AN286" s="113" t="s">
        <v>299</v>
      </c>
    </row>
    <row r="287" spans="1:40" s="12" customFormat="1" ht="15" customHeight="1">
      <c r="A287" s="10"/>
      <c r="B287" s="26"/>
      <c r="C287" s="62"/>
      <c r="D287" s="28" t="s">
        <v>29</v>
      </c>
      <c r="E287" s="29" t="s">
        <v>30</v>
      </c>
      <c r="F287" s="60" t="str">
        <f t="shared" si="21"/>
        <v>16 800,00</v>
      </c>
      <c r="G287" s="171">
        <v>41944</v>
      </c>
      <c r="H287" s="171">
        <v>41168.43</v>
      </c>
      <c r="I287" s="171">
        <v>0</v>
      </c>
      <c r="J287" s="32">
        <f t="shared" si="19"/>
        <v>98.1509393477017</v>
      </c>
      <c r="AG287" s="95" t="s">
        <v>29</v>
      </c>
      <c r="AH287" s="33">
        <f aca="true" t="shared" si="22" ref="AH287:AH359">D287-AG287</f>
        <v>0</v>
      </c>
      <c r="AI287" s="33"/>
      <c r="AJ287" s="33"/>
      <c r="AK287" s="33"/>
      <c r="AL287" s="33"/>
      <c r="AM287" s="95" t="s">
        <v>29</v>
      </c>
      <c r="AN287" s="113" t="s">
        <v>426</v>
      </c>
    </row>
    <row r="288" spans="1:40" s="12" customFormat="1" ht="22.5">
      <c r="A288" s="10"/>
      <c r="B288" s="26"/>
      <c r="C288" s="62"/>
      <c r="D288" s="28" t="s">
        <v>35</v>
      </c>
      <c r="E288" s="29" t="s">
        <v>36</v>
      </c>
      <c r="F288" s="60" t="str">
        <f t="shared" si="21"/>
        <v>3 100,00</v>
      </c>
      <c r="G288" s="171">
        <v>5600</v>
      </c>
      <c r="H288" s="171">
        <v>5600</v>
      </c>
      <c r="I288" s="171">
        <v>0</v>
      </c>
      <c r="J288" s="32">
        <f t="shared" si="19"/>
        <v>100</v>
      </c>
      <c r="AG288" s="95" t="s">
        <v>35</v>
      </c>
      <c r="AH288" s="33">
        <f t="shared" si="22"/>
        <v>0</v>
      </c>
      <c r="AI288" s="33"/>
      <c r="AJ288" s="33"/>
      <c r="AK288" s="33"/>
      <c r="AL288" s="33"/>
      <c r="AM288" s="95" t="s">
        <v>35</v>
      </c>
      <c r="AN288" s="113" t="s">
        <v>317</v>
      </c>
    </row>
    <row r="289" spans="1:40" s="12" customFormat="1" ht="15" customHeight="1">
      <c r="A289" s="10"/>
      <c r="B289" s="26"/>
      <c r="C289" s="62"/>
      <c r="D289" s="28" t="s">
        <v>37</v>
      </c>
      <c r="E289" s="29" t="s">
        <v>38</v>
      </c>
      <c r="F289" s="60" t="str">
        <f t="shared" si="21"/>
        <v>25 342,00</v>
      </c>
      <c r="G289" s="171">
        <v>36742</v>
      </c>
      <c r="H289" s="171">
        <v>34463.11</v>
      </c>
      <c r="I289" s="171">
        <v>0</v>
      </c>
      <c r="J289" s="32">
        <f t="shared" si="19"/>
        <v>93.79758859071363</v>
      </c>
      <c r="AG289" s="95" t="s">
        <v>37</v>
      </c>
      <c r="AH289" s="33">
        <f t="shared" si="22"/>
        <v>0</v>
      </c>
      <c r="AI289" s="33"/>
      <c r="AJ289" s="33"/>
      <c r="AK289" s="33"/>
      <c r="AL289" s="33"/>
      <c r="AM289" s="95" t="s">
        <v>37</v>
      </c>
      <c r="AN289" s="113" t="s">
        <v>427</v>
      </c>
    </row>
    <row r="290" spans="1:40" s="12" customFormat="1" ht="15" customHeight="1">
      <c r="A290" s="10"/>
      <c r="B290" s="26"/>
      <c r="C290" s="62"/>
      <c r="D290" s="28" t="s">
        <v>39</v>
      </c>
      <c r="E290" s="29" t="s">
        <v>40</v>
      </c>
      <c r="F290" s="60" t="str">
        <f t="shared" si="21"/>
        <v>5 400,00</v>
      </c>
      <c r="G290" s="171">
        <v>10670</v>
      </c>
      <c r="H290" s="171">
        <v>9944.32</v>
      </c>
      <c r="I290" s="171">
        <v>0</v>
      </c>
      <c r="J290" s="32">
        <f t="shared" si="19"/>
        <v>93.19887535145267</v>
      </c>
      <c r="AG290" s="95" t="s">
        <v>39</v>
      </c>
      <c r="AH290" s="33">
        <f t="shared" si="22"/>
        <v>0</v>
      </c>
      <c r="AI290" s="33"/>
      <c r="AJ290" s="33"/>
      <c r="AK290" s="33"/>
      <c r="AL290" s="33"/>
      <c r="AM290" s="95" t="s">
        <v>39</v>
      </c>
      <c r="AN290" s="113" t="s">
        <v>428</v>
      </c>
    </row>
    <row r="291" spans="1:40" s="12" customFormat="1" ht="15" customHeight="1">
      <c r="A291" s="10"/>
      <c r="B291" s="26"/>
      <c r="C291" s="62"/>
      <c r="D291" s="28" t="s">
        <v>41</v>
      </c>
      <c r="E291" s="29" t="s">
        <v>42</v>
      </c>
      <c r="F291" s="60" t="str">
        <f t="shared" si="21"/>
        <v>4 000,00</v>
      </c>
      <c r="G291" s="171">
        <v>2984</v>
      </c>
      <c r="H291" s="171">
        <v>2673.73</v>
      </c>
      <c r="I291" s="171">
        <v>0</v>
      </c>
      <c r="J291" s="32">
        <f t="shared" si="19"/>
        <v>89.60221179624665</v>
      </c>
      <c r="AG291" s="95" t="s">
        <v>41</v>
      </c>
      <c r="AH291" s="33">
        <f t="shared" si="22"/>
        <v>0</v>
      </c>
      <c r="AI291" s="33"/>
      <c r="AJ291" s="33"/>
      <c r="AK291" s="33"/>
      <c r="AL291" s="33"/>
      <c r="AM291" s="95" t="s">
        <v>41</v>
      </c>
      <c r="AN291" s="113" t="s">
        <v>319</v>
      </c>
    </row>
    <row r="292" spans="1:40" s="12" customFormat="1" ht="15" customHeight="1">
      <c r="A292" s="10"/>
      <c r="B292" s="26"/>
      <c r="C292" s="62"/>
      <c r="D292" s="28" t="s">
        <v>43</v>
      </c>
      <c r="E292" s="29" t="s">
        <v>44</v>
      </c>
      <c r="F292" s="60" t="str">
        <f t="shared" si="21"/>
        <v>22 690,00</v>
      </c>
      <c r="G292" s="171">
        <v>34990</v>
      </c>
      <c r="H292" s="171">
        <v>33963.37</v>
      </c>
      <c r="I292" s="171">
        <v>445</v>
      </c>
      <c r="J292" s="32">
        <f t="shared" si="19"/>
        <v>97.06593312374966</v>
      </c>
      <c r="AG292" s="95" t="s">
        <v>43</v>
      </c>
      <c r="AH292" s="33">
        <f t="shared" si="22"/>
        <v>0</v>
      </c>
      <c r="AI292" s="33"/>
      <c r="AJ292" s="33"/>
      <c r="AK292" s="33"/>
      <c r="AL292" s="33"/>
      <c r="AM292" s="95" t="s">
        <v>43</v>
      </c>
      <c r="AN292" s="113" t="s">
        <v>429</v>
      </c>
    </row>
    <row r="293" spans="1:40" s="12" customFormat="1" ht="22.5" customHeight="1">
      <c r="A293" s="10"/>
      <c r="B293" s="26"/>
      <c r="C293" s="62"/>
      <c r="D293" s="28" t="s">
        <v>45</v>
      </c>
      <c r="E293" s="29" t="s">
        <v>46</v>
      </c>
      <c r="F293" s="60" t="str">
        <f t="shared" si="21"/>
        <v>6 200,00</v>
      </c>
      <c r="G293" s="171">
        <v>3816</v>
      </c>
      <c r="H293" s="171">
        <v>3779.68</v>
      </c>
      <c r="I293" s="171">
        <v>0</v>
      </c>
      <c r="J293" s="32">
        <f t="shared" si="19"/>
        <v>99.04821802935011</v>
      </c>
      <c r="AG293" s="95" t="s">
        <v>45</v>
      </c>
      <c r="AH293" s="33">
        <f t="shared" si="22"/>
        <v>0</v>
      </c>
      <c r="AI293" s="33"/>
      <c r="AJ293" s="33"/>
      <c r="AK293" s="33"/>
      <c r="AL293" s="33"/>
      <c r="AM293" s="95" t="s">
        <v>45</v>
      </c>
      <c r="AN293" s="113" t="s">
        <v>324</v>
      </c>
    </row>
    <row r="294" spans="1:40" s="12" customFormat="1" ht="33.75" customHeight="1">
      <c r="A294" s="10"/>
      <c r="B294" s="26"/>
      <c r="C294" s="62"/>
      <c r="D294" s="28" t="s">
        <v>47</v>
      </c>
      <c r="E294" s="29" t="s">
        <v>48</v>
      </c>
      <c r="F294" s="60" t="str">
        <f t="shared" si="21"/>
        <v>2 150,00</v>
      </c>
      <c r="G294" s="171">
        <v>1550</v>
      </c>
      <c r="H294" s="171">
        <v>1549.17</v>
      </c>
      <c r="I294" s="171">
        <v>0</v>
      </c>
      <c r="J294" s="32">
        <f t="shared" si="19"/>
        <v>99.94645161290323</v>
      </c>
      <c r="AG294" s="95" t="s">
        <v>47</v>
      </c>
      <c r="AH294" s="33">
        <f t="shared" si="22"/>
        <v>0</v>
      </c>
      <c r="AI294" s="33"/>
      <c r="AJ294" s="33"/>
      <c r="AK294" s="33"/>
      <c r="AL294" s="33"/>
      <c r="AM294" s="95" t="s">
        <v>47</v>
      </c>
      <c r="AN294" s="113" t="s">
        <v>430</v>
      </c>
    </row>
    <row r="295" spans="1:40" s="12" customFormat="1" ht="45">
      <c r="A295" s="10"/>
      <c r="B295" s="26"/>
      <c r="C295" s="62"/>
      <c r="D295" s="28" t="s">
        <v>49</v>
      </c>
      <c r="E295" s="29" t="s">
        <v>50</v>
      </c>
      <c r="F295" s="60" t="str">
        <f t="shared" si="21"/>
        <v>3 120,00</v>
      </c>
      <c r="G295" s="171">
        <v>2770</v>
      </c>
      <c r="H295" s="171">
        <v>2660.69</v>
      </c>
      <c r="I295" s="171">
        <v>0</v>
      </c>
      <c r="J295" s="32">
        <f t="shared" si="19"/>
        <v>96.0537906137184</v>
      </c>
      <c r="AG295" s="95" t="s">
        <v>49</v>
      </c>
      <c r="AH295" s="33">
        <f t="shared" si="22"/>
        <v>0</v>
      </c>
      <c r="AI295" s="33"/>
      <c r="AJ295" s="33"/>
      <c r="AK295" s="33"/>
      <c r="AL295" s="33"/>
      <c r="AM295" s="95" t="s">
        <v>49</v>
      </c>
      <c r="AN295" s="113" t="s">
        <v>431</v>
      </c>
    </row>
    <row r="296" spans="1:40" s="12" customFormat="1" ht="15" customHeight="1">
      <c r="A296" s="10"/>
      <c r="B296" s="26"/>
      <c r="C296" s="62"/>
      <c r="D296" s="28" t="s">
        <v>51</v>
      </c>
      <c r="E296" s="29" t="s">
        <v>115</v>
      </c>
      <c r="F296" s="60" t="str">
        <f t="shared" si="21"/>
        <v>1 920,00</v>
      </c>
      <c r="G296" s="171">
        <v>1620</v>
      </c>
      <c r="H296" s="171">
        <v>1383.32</v>
      </c>
      <c r="I296" s="171">
        <v>0</v>
      </c>
      <c r="J296" s="32">
        <f t="shared" si="19"/>
        <v>85.39012345679012</v>
      </c>
      <c r="AG296" s="95" t="s">
        <v>51</v>
      </c>
      <c r="AH296" s="33">
        <f t="shared" si="22"/>
        <v>0</v>
      </c>
      <c r="AI296" s="33"/>
      <c r="AJ296" s="33"/>
      <c r="AK296" s="33"/>
      <c r="AL296" s="33"/>
      <c r="AM296" s="95" t="s">
        <v>51</v>
      </c>
      <c r="AN296" s="113" t="s">
        <v>432</v>
      </c>
    </row>
    <row r="297" spans="1:40" s="12" customFormat="1" ht="21.75" customHeight="1">
      <c r="A297" s="10"/>
      <c r="B297" s="26"/>
      <c r="C297" s="62"/>
      <c r="D297" s="28" t="s">
        <v>52</v>
      </c>
      <c r="E297" s="29" t="s">
        <v>53</v>
      </c>
      <c r="F297" s="60" t="str">
        <f t="shared" si="21"/>
        <v>3 480,00</v>
      </c>
      <c r="G297" s="171">
        <v>3707</v>
      </c>
      <c r="H297" s="171">
        <v>3323.23</v>
      </c>
      <c r="I297" s="171">
        <v>0</v>
      </c>
      <c r="J297" s="32">
        <f t="shared" si="19"/>
        <v>89.64742379282438</v>
      </c>
      <c r="AG297" s="95" t="s">
        <v>52</v>
      </c>
      <c r="AH297" s="33">
        <f t="shared" si="22"/>
        <v>0</v>
      </c>
      <c r="AI297" s="33"/>
      <c r="AJ297" s="33"/>
      <c r="AK297" s="33"/>
      <c r="AL297" s="33"/>
      <c r="AM297" s="95" t="s">
        <v>52</v>
      </c>
      <c r="AN297" s="113" t="s">
        <v>433</v>
      </c>
    </row>
    <row r="298" spans="1:40" s="12" customFormat="1" ht="22.5">
      <c r="A298" s="10"/>
      <c r="B298" s="26"/>
      <c r="C298" s="62"/>
      <c r="D298" s="28" t="s">
        <v>54</v>
      </c>
      <c r="E298" s="29" t="s">
        <v>55</v>
      </c>
      <c r="F298" s="60" t="str">
        <f t="shared" si="21"/>
        <v>108 972,00</v>
      </c>
      <c r="G298" s="171">
        <v>115061</v>
      </c>
      <c r="H298" s="171">
        <v>115061</v>
      </c>
      <c r="I298" s="171">
        <v>0</v>
      </c>
      <c r="J298" s="32">
        <f t="shared" si="19"/>
        <v>100</v>
      </c>
      <c r="AG298" s="95" t="s">
        <v>54</v>
      </c>
      <c r="AH298" s="33">
        <f t="shared" si="22"/>
        <v>0</v>
      </c>
      <c r="AI298" s="33"/>
      <c r="AJ298" s="33"/>
      <c r="AK298" s="33"/>
      <c r="AL298" s="33"/>
      <c r="AM298" s="95" t="s">
        <v>54</v>
      </c>
      <c r="AN298" s="113" t="s">
        <v>434</v>
      </c>
    </row>
    <row r="299" spans="1:40" s="12" customFormat="1" ht="23.25" customHeight="1">
      <c r="A299" s="10"/>
      <c r="B299" s="26"/>
      <c r="C299" s="62"/>
      <c r="D299" s="28" t="s">
        <v>60</v>
      </c>
      <c r="E299" s="29" t="s">
        <v>61</v>
      </c>
      <c r="F299" s="60" t="str">
        <f t="shared" si="21"/>
        <v>600,00</v>
      </c>
      <c r="G299" s="171">
        <v>600</v>
      </c>
      <c r="H299" s="171">
        <v>600</v>
      </c>
      <c r="I299" s="171">
        <v>0</v>
      </c>
      <c r="J299" s="32">
        <f t="shared" si="19"/>
        <v>100</v>
      </c>
      <c r="AG299" s="95" t="s">
        <v>60</v>
      </c>
      <c r="AH299" s="33">
        <f t="shared" si="22"/>
        <v>0</v>
      </c>
      <c r="AI299" s="33"/>
      <c r="AJ299" s="33"/>
      <c r="AK299" s="33"/>
      <c r="AL299" s="33"/>
      <c r="AM299" s="95" t="s">
        <v>60</v>
      </c>
      <c r="AN299" s="113" t="s">
        <v>336</v>
      </c>
    </row>
    <row r="300" spans="1:40" s="12" customFormat="1" ht="21.75" customHeight="1">
      <c r="A300" s="10"/>
      <c r="B300" s="26"/>
      <c r="C300" s="62"/>
      <c r="D300" s="28" t="s">
        <v>67</v>
      </c>
      <c r="E300" s="29" t="s">
        <v>68</v>
      </c>
      <c r="F300" s="60" t="str">
        <f t="shared" si="21"/>
        <v>9 586,00</v>
      </c>
      <c r="G300" s="171">
        <v>11345</v>
      </c>
      <c r="H300" s="171">
        <v>10525.12</v>
      </c>
      <c r="I300" s="171">
        <v>1684.87</v>
      </c>
      <c r="J300" s="32">
        <f t="shared" si="19"/>
        <v>92.77320405464963</v>
      </c>
      <c r="AG300" s="95" t="s">
        <v>67</v>
      </c>
      <c r="AH300" s="33">
        <f t="shared" si="22"/>
        <v>0</v>
      </c>
      <c r="AI300" s="33"/>
      <c r="AJ300" s="33"/>
      <c r="AK300" s="33"/>
      <c r="AL300" s="33"/>
      <c r="AM300" s="95" t="s">
        <v>67</v>
      </c>
      <c r="AN300" s="113" t="s">
        <v>435</v>
      </c>
    </row>
    <row r="301" spans="1:40" s="12" customFormat="1" ht="21.75" customHeight="1" hidden="1">
      <c r="A301" s="10"/>
      <c r="B301" s="26"/>
      <c r="C301" s="62"/>
      <c r="D301" s="95" t="s">
        <v>89</v>
      </c>
      <c r="E301" s="96" t="s">
        <v>90</v>
      </c>
      <c r="F301" s="60">
        <f t="shared" si="21"/>
        <v>0</v>
      </c>
      <c r="G301" s="94"/>
      <c r="H301" s="94"/>
      <c r="I301" s="94"/>
      <c r="J301" s="32" t="e">
        <f t="shared" si="19"/>
        <v>#DIV/0!</v>
      </c>
      <c r="AH301" s="33">
        <f t="shared" si="22"/>
        <v>6060</v>
      </c>
      <c r="AI301" s="33"/>
      <c r="AJ301" s="33"/>
      <c r="AK301" s="33"/>
      <c r="AL301" s="33"/>
      <c r="AN301" s="116"/>
    </row>
    <row r="302" spans="1:47" s="12" customFormat="1" ht="23.25" customHeight="1">
      <c r="A302" s="10"/>
      <c r="B302" s="26"/>
      <c r="C302" s="20" t="s">
        <v>200</v>
      </c>
      <c r="D302" s="20"/>
      <c r="E302" s="21" t="s">
        <v>201</v>
      </c>
      <c r="F302" s="22">
        <f>F303+F304+F305+F306+F307+F309+F310</f>
        <v>271700</v>
      </c>
      <c r="G302" s="22">
        <f>SUM(G303:G311)</f>
        <v>326700</v>
      </c>
      <c r="H302" s="22">
        <f>SUM(H303:H311)</f>
        <v>320270.74</v>
      </c>
      <c r="I302" s="22">
        <f>SUM(I303:I311)</f>
        <v>25968.61</v>
      </c>
      <c r="J302" s="23">
        <f t="shared" si="19"/>
        <v>98.03205999387818</v>
      </c>
      <c r="L302" s="45">
        <f>G303+G304+G305+G306</f>
        <v>258300</v>
      </c>
      <c r="M302" s="45">
        <f>H303+H304+H305+H306</f>
        <v>253372.91999999998</v>
      </c>
      <c r="N302"/>
      <c r="O302"/>
      <c r="AH302" s="33">
        <f t="shared" si="22"/>
        <v>0</v>
      </c>
      <c r="AI302" s="33"/>
      <c r="AJ302" s="33"/>
      <c r="AK302" s="33" t="str">
        <f>'[1]sheet1'!$F$232</f>
        <v>271 700,00</v>
      </c>
      <c r="AL302" s="33"/>
      <c r="AM302" s="108"/>
      <c r="AN302" s="114" t="s">
        <v>436</v>
      </c>
      <c r="AT302" s="45">
        <f>G303+G304+G305+G306</f>
        <v>258300</v>
      </c>
      <c r="AU302" s="45">
        <f>H303+H304+H305+H306</f>
        <v>253372.91999999998</v>
      </c>
    </row>
    <row r="303" spans="1:47" s="12" customFormat="1" ht="18.75" customHeight="1">
      <c r="A303" s="10"/>
      <c r="B303" s="26"/>
      <c r="C303" s="62"/>
      <c r="D303" s="28" t="s">
        <v>101</v>
      </c>
      <c r="E303" s="29" t="s">
        <v>102</v>
      </c>
      <c r="F303" s="60" t="str">
        <f>AN303</f>
        <v>203 000,00</v>
      </c>
      <c r="G303" s="171">
        <v>203000</v>
      </c>
      <c r="H303" s="171">
        <v>200112.6</v>
      </c>
      <c r="I303" s="171">
        <v>4234.65</v>
      </c>
      <c r="J303" s="32">
        <f t="shared" si="19"/>
        <v>98.5776354679803</v>
      </c>
      <c r="M303" s="45">
        <f>H302-M302</f>
        <v>66897.82</v>
      </c>
      <c r="AG303" s="95" t="s">
        <v>101</v>
      </c>
      <c r="AH303" s="33">
        <f t="shared" si="22"/>
        <v>0</v>
      </c>
      <c r="AI303" s="33"/>
      <c r="AJ303" s="33"/>
      <c r="AK303" s="33"/>
      <c r="AL303" s="33"/>
      <c r="AM303" s="95" t="s">
        <v>101</v>
      </c>
      <c r="AN303" s="113" t="s">
        <v>437</v>
      </c>
      <c r="AU303" s="45">
        <f>H302-AU302</f>
        <v>66897.82</v>
      </c>
    </row>
    <row r="304" spans="1:40" s="12" customFormat="1" ht="15" customHeight="1">
      <c r="A304" s="10"/>
      <c r="B304" s="26"/>
      <c r="C304" s="62"/>
      <c r="D304" s="28" t="s">
        <v>111</v>
      </c>
      <c r="E304" s="29" t="s">
        <v>112</v>
      </c>
      <c r="F304" s="60" t="str">
        <f>AN304</f>
        <v>15 700,00</v>
      </c>
      <c r="G304" s="171">
        <v>15700</v>
      </c>
      <c r="H304" s="171">
        <v>15059.31</v>
      </c>
      <c r="I304" s="171">
        <v>16189.69</v>
      </c>
      <c r="J304" s="32">
        <f t="shared" si="19"/>
        <v>95.9191719745223</v>
      </c>
      <c r="AG304" s="95" t="s">
        <v>111</v>
      </c>
      <c r="AH304" s="33">
        <f t="shared" si="22"/>
        <v>0</v>
      </c>
      <c r="AI304" s="33"/>
      <c r="AJ304" s="33"/>
      <c r="AK304" s="33"/>
      <c r="AL304" s="33"/>
      <c r="AM304" s="95" t="s">
        <v>111</v>
      </c>
      <c r="AN304" s="113" t="s">
        <v>438</v>
      </c>
    </row>
    <row r="305" spans="1:40" s="12" customFormat="1" ht="15" customHeight="1">
      <c r="A305" s="10"/>
      <c r="B305" s="26"/>
      <c r="C305" s="62"/>
      <c r="D305" s="28" t="s">
        <v>103</v>
      </c>
      <c r="E305" s="29" t="s">
        <v>104</v>
      </c>
      <c r="F305" s="60" t="str">
        <f>AN305</f>
        <v>37 500,00</v>
      </c>
      <c r="G305" s="171">
        <v>37500</v>
      </c>
      <c r="H305" s="171">
        <v>36493.46</v>
      </c>
      <c r="I305" s="171">
        <v>5319.06</v>
      </c>
      <c r="J305" s="32">
        <f aca="true" t="shared" si="23" ref="J305:J371">H305*100/G305</f>
        <v>97.31589333333334</v>
      </c>
      <c r="AG305" s="95" t="s">
        <v>103</v>
      </c>
      <c r="AH305" s="33">
        <f t="shared" si="22"/>
        <v>0</v>
      </c>
      <c r="AI305" s="33"/>
      <c r="AJ305" s="33"/>
      <c r="AK305" s="33"/>
      <c r="AL305" s="33"/>
      <c r="AM305" s="95" t="s">
        <v>103</v>
      </c>
      <c r="AN305" s="113" t="s">
        <v>439</v>
      </c>
    </row>
    <row r="306" spans="1:40" s="12" customFormat="1" ht="15" customHeight="1">
      <c r="A306" s="10"/>
      <c r="B306" s="26"/>
      <c r="C306" s="62"/>
      <c r="D306" s="28" t="s">
        <v>105</v>
      </c>
      <c r="E306" s="29" t="s">
        <v>106</v>
      </c>
      <c r="F306" s="60" t="str">
        <f>AN306</f>
        <v>2 100,00</v>
      </c>
      <c r="G306" s="171">
        <v>2100</v>
      </c>
      <c r="H306" s="171">
        <v>1707.55</v>
      </c>
      <c r="I306" s="171">
        <v>225.21</v>
      </c>
      <c r="J306" s="32">
        <f t="shared" si="23"/>
        <v>81.31190476190476</v>
      </c>
      <c r="AG306" s="95" t="s">
        <v>105</v>
      </c>
      <c r="AH306" s="33">
        <f t="shared" si="22"/>
        <v>0</v>
      </c>
      <c r="AI306" s="33"/>
      <c r="AJ306" s="33"/>
      <c r="AK306" s="33"/>
      <c r="AL306" s="33"/>
      <c r="AM306" s="95" t="s">
        <v>105</v>
      </c>
      <c r="AN306" s="113" t="s">
        <v>440</v>
      </c>
    </row>
    <row r="307" spans="1:40" s="12" customFormat="1" ht="15" customHeight="1">
      <c r="A307" s="10"/>
      <c r="B307" s="26"/>
      <c r="C307" s="62"/>
      <c r="D307" s="28" t="s">
        <v>29</v>
      </c>
      <c r="E307" s="29" t="s">
        <v>30</v>
      </c>
      <c r="F307" s="60" t="str">
        <f>AN307</f>
        <v>4 000,00</v>
      </c>
      <c r="G307" s="171">
        <v>19000</v>
      </c>
      <c r="H307" s="171">
        <v>19000</v>
      </c>
      <c r="I307" s="171">
        <v>0</v>
      </c>
      <c r="J307" s="32">
        <f t="shared" si="23"/>
        <v>100</v>
      </c>
      <c r="AG307" s="95" t="s">
        <v>29</v>
      </c>
      <c r="AH307" s="33">
        <f t="shared" si="22"/>
        <v>0</v>
      </c>
      <c r="AI307" s="33"/>
      <c r="AJ307" s="33"/>
      <c r="AK307" s="33"/>
      <c r="AL307" s="33"/>
      <c r="AM307" s="95" t="s">
        <v>29</v>
      </c>
      <c r="AN307" s="113" t="s">
        <v>319</v>
      </c>
    </row>
    <row r="308" spans="1:40" s="12" customFormat="1" ht="15" customHeight="1">
      <c r="A308" s="10"/>
      <c r="B308" s="26"/>
      <c r="C308" s="62"/>
      <c r="D308" s="158" t="s">
        <v>43</v>
      </c>
      <c r="E308" s="159" t="s">
        <v>44</v>
      </c>
      <c r="F308" s="60"/>
      <c r="G308" s="171">
        <v>5365</v>
      </c>
      <c r="H308" s="171">
        <v>5365</v>
      </c>
      <c r="I308" s="171">
        <v>0</v>
      </c>
      <c r="J308" s="32">
        <f t="shared" si="23"/>
        <v>100</v>
      </c>
      <c r="AG308" s="95"/>
      <c r="AH308" s="33"/>
      <c r="AI308" s="33"/>
      <c r="AJ308" s="33"/>
      <c r="AK308" s="33"/>
      <c r="AL308" s="33"/>
      <c r="AM308" s="95"/>
      <c r="AN308" s="113"/>
    </row>
    <row r="309" spans="1:40" s="12" customFormat="1" ht="22.5">
      <c r="A309" s="10"/>
      <c r="B309" s="26"/>
      <c r="C309" s="62"/>
      <c r="D309" s="28" t="s">
        <v>54</v>
      </c>
      <c r="E309" s="29" t="s">
        <v>55</v>
      </c>
      <c r="F309" s="60" t="str">
        <f>AN309</f>
        <v>7 400,00</v>
      </c>
      <c r="G309" s="171">
        <v>7035</v>
      </c>
      <c r="H309" s="171">
        <v>7035</v>
      </c>
      <c r="I309" s="171">
        <v>0</v>
      </c>
      <c r="J309" s="32">
        <f t="shared" si="23"/>
        <v>100</v>
      </c>
      <c r="AG309" s="95" t="s">
        <v>54</v>
      </c>
      <c r="AH309" s="33">
        <f t="shared" si="22"/>
        <v>0</v>
      </c>
      <c r="AI309" s="33"/>
      <c r="AJ309" s="33"/>
      <c r="AK309" s="33"/>
      <c r="AL309" s="52">
        <f>AL310+AL312</f>
        <v>10410</v>
      </c>
      <c r="AM309" s="95" t="s">
        <v>54</v>
      </c>
      <c r="AN309" s="113" t="s">
        <v>441</v>
      </c>
    </row>
    <row r="310" spans="1:40" s="12" customFormat="1" ht="19.5" customHeight="1">
      <c r="A310" s="10"/>
      <c r="B310" s="26"/>
      <c r="C310" s="62"/>
      <c r="D310" s="28" t="s">
        <v>60</v>
      </c>
      <c r="E310" s="29" t="s">
        <v>61</v>
      </c>
      <c r="F310" s="60" t="str">
        <f>AN310</f>
        <v>2 000,00</v>
      </c>
      <c r="G310" s="171">
        <v>2000</v>
      </c>
      <c r="H310" s="171">
        <v>500</v>
      </c>
      <c r="I310" s="171">
        <v>0</v>
      </c>
      <c r="J310" s="32">
        <f t="shared" si="23"/>
        <v>25</v>
      </c>
      <c r="AG310" s="95" t="s">
        <v>60</v>
      </c>
      <c r="AH310" s="33">
        <f t="shared" si="22"/>
        <v>0</v>
      </c>
      <c r="AI310" s="33"/>
      <c r="AJ310" s="33"/>
      <c r="AK310" s="33"/>
      <c r="AL310" s="33">
        <v>10410</v>
      </c>
      <c r="AM310" s="95" t="s">
        <v>60</v>
      </c>
      <c r="AN310" s="113" t="s">
        <v>299</v>
      </c>
    </row>
    <row r="311" spans="1:40" s="12" customFormat="1" ht="22.5" customHeight="1">
      <c r="A311" s="10"/>
      <c r="B311" s="26"/>
      <c r="C311" s="62"/>
      <c r="D311" s="158" t="s">
        <v>89</v>
      </c>
      <c r="E311" s="159" t="s">
        <v>90</v>
      </c>
      <c r="F311" s="60"/>
      <c r="G311" s="171">
        <v>35000</v>
      </c>
      <c r="H311" s="171">
        <v>34997.82</v>
      </c>
      <c r="I311" s="171">
        <v>0</v>
      </c>
      <c r="J311" s="32">
        <f t="shared" si="23"/>
        <v>99.99377142857143</v>
      </c>
      <c r="AG311" s="136"/>
      <c r="AH311" s="33"/>
      <c r="AI311" s="33"/>
      <c r="AJ311" s="33"/>
      <c r="AK311" s="33"/>
      <c r="AL311" s="33"/>
      <c r="AM311" s="95"/>
      <c r="AN311" s="113"/>
    </row>
    <row r="312" spans="1:40" s="12" customFormat="1" ht="18.75" customHeight="1">
      <c r="A312" s="10"/>
      <c r="B312" s="26"/>
      <c r="C312" s="20" t="s">
        <v>202</v>
      </c>
      <c r="D312" s="20"/>
      <c r="E312" s="21" t="s">
        <v>203</v>
      </c>
      <c r="F312" s="22">
        <f>F313+F314+F316+F317+F318+F319+F320+F321+F322+F323+F324+F325+F326+F327+F328+F329+F330+F331+F332+F333+F334+F335+F336+F337+F338+F339+F340+F341+F342+F343</f>
        <v>3338638</v>
      </c>
      <c r="G312" s="22">
        <f>SUM(G313:G343)</f>
        <v>4195449.880000001</v>
      </c>
      <c r="H312" s="22">
        <f>SUM(H313:H343)</f>
        <v>4135350.1700000004</v>
      </c>
      <c r="I312" s="22">
        <f>SUM(I313:I343)</f>
        <v>331060.31</v>
      </c>
      <c r="J312" s="23">
        <f t="shared" si="23"/>
        <v>98.56750261070928</v>
      </c>
      <c r="AG312"/>
      <c r="AH312" s="33">
        <f t="shared" si="22"/>
        <v>0</v>
      </c>
      <c r="AI312" s="33"/>
      <c r="AJ312" s="33"/>
      <c r="AK312" s="33" t="str">
        <f>'[1]sheet1'!$F$240</f>
        <v>3 338 638,00</v>
      </c>
      <c r="AL312" s="52">
        <f>F312-AK312</f>
        <v>0</v>
      </c>
      <c r="AM312" s="108"/>
      <c r="AN312" s="114" t="s">
        <v>442</v>
      </c>
    </row>
    <row r="313" spans="1:40" s="12" customFormat="1" ht="33.75">
      <c r="A313" s="10"/>
      <c r="B313" s="26"/>
      <c r="C313" s="62"/>
      <c r="D313" s="28" t="s">
        <v>204</v>
      </c>
      <c r="E313" s="29" t="s">
        <v>205</v>
      </c>
      <c r="F313" s="60" t="str">
        <f>AN313</f>
        <v>302 310,00</v>
      </c>
      <c r="G313" s="171">
        <v>349640</v>
      </c>
      <c r="H313" s="171">
        <v>309791.04</v>
      </c>
      <c r="I313" s="171">
        <v>0</v>
      </c>
      <c r="J313" s="32">
        <f t="shared" si="23"/>
        <v>88.6028600846585</v>
      </c>
      <c r="L313" s="45">
        <f>G313+G380+G437</f>
        <v>570137</v>
      </c>
      <c r="M313" s="45">
        <f>H313+H380+H437</f>
        <v>526525.28</v>
      </c>
      <c r="N313" s="12">
        <f>M313/L313</f>
        <v>0.9235065957831189</v>
      </c>
      <c r="AG313" s="95" t="s">
        <v>204</v>
      </c>
      <c r="AH313" s="33">
        <f t="shared" si="22"/>
        <v>0</v>
      </c>
      <c r="AI313" s="33"/>
      <c r="AJ313" s="33"/>
      <c r="AK313" s="33"/>
      <c r="AL313" s="33"/>
      <c r="AM313" s="95" t="s">
        <v>204</v>
      </c>
      <c r="AN313" s="113" t="s">
        <v>443</v>
      </c>
    </row>
    <row r="314" spans="1:40" s="12" customFormat="1" ht="22.5">
      <c r="A314" s="10"/>
      <c r="B314" s="26"/>
      <c r="C314" s="62"/>
      <c r="D314" s="28" t="s">
        <v>109</v>
      </c>
      <c r="E314" s="29" t="s">
        <v>110</v>
      </c>
      <c r="F314" s="60" t="str">
        <f>AN314</f>
        <v>3 450,00</v>
      </c>
      <c r="G314" s="171">
        <v>58614</v>
      </c>
      <c r="H314" s="171">
        <v>57661.03</v>
      </c>
      <c r="I314" s="171">
        <v>51.8</v>
      </c>
      <c r="J314" s="32">
        <f t="shared" si="23"/>
        <v>98.37415975705463</v>
      </c>
      <c r="AG314" s="95" t="s">
        <v>109</v>
      </c>
      <c r="AH314" s="33">
        <f t="shared" si="22"/>
        <v>0</v>
      </c>
      <c r="AI314" s="33"/>
      <c r="AJ314" s="33"/>
      <c r="AK314" s="33"/>
      <c r="AL314" s="33"/>
      <c r="AM314" s="95" t="s">
        <v>109</v>
      </c>
      <c r="AN314" s="113" t="s">
        <v>333</v>
      </c>
    </row>
    <row r="315" spans="1:40" s="12" customFormat="1" ht="22.5">
      <c r="A315" s="10"/>
      <c r="B315" s="26"/>
      <c r="C315" s="62"/>
      <c r="D315" s="158" t="s">
        <v>723</v>
      </c>
      <c r="E315" s="159" t="s">
        <v>724</v>
      </c>
      <c r="F315" s="60"/>
      <c r="G315" s="171">
        <v>4600</v>
      </c>
      <c r="H315" s="171">
        <v>0</v>
      </c>
      <c r="I315" s="171">
        <v>0</v>
      </c>
      <c r="J315" s="32">
        <f t="shared" si="23"/>
        <v>0</v>
      </c>
      <c r="AG315" s="95"/>
      <c r="AH315" s="33"/>
      <c r="AI315" s="33"/>
      <c r="AJ315" s="33"/>
      <c r="AK315" s="33"/>
      <c r="AL315" s="33"/>
      <c r="AM315" s="95"/>
      <c r="AN315" s="113"/>
    </row>
    <row r="316" spans="1:40" s="12" customFormat="1" ht="15" customHeight="1">
      <c r="A316" s="10"/>
      <c r="B316" s="26"/>
      <c r="C316" s="62"/>
      <c r="D316" s="28" t="s">
        <v>101</v>
      </c>
      <c r="E316" s="29" t="s">
        <v>102</v>
      </c>
      <c r="F316" s="60" t="str">
        <f>AN316</f>
        <v>2 080 998,00</v>
      </c>
      <c r="G316" s="171">
        <v>2053430.03</v>
      </c>
      <c r="H316" s="171">
        <v>2051118.22</v>
      </c>
      <c r="I316" s="171">
        <v>46514.44</v>
      </c>
      <c r="J316" s="32">
        <f t="shared" si="23"/>
        <v>99.88741715246076</v>
      </c>
      <c r="AG316" s="95" t="s">
        <v>101</v>
      </c>
      <c r="AH316" s="33">
        <f t="shared" si="22"/>
        <v>0</v>
      </c>
      <c r="AI316" s="33"/>
      <c r="AJ316" s="33"/>
      <c r="AK316" s="33"/>
      <c r="AL316" s="33"/>
      <c r="AM316" s="95" t="s">
        <v>101</v>
      </c>
      <c r="AN316" s="113" t="s">
        <v>444</v>
      </c>
    </row>
    <row r="317" spans="1:40" s="12" customFormat="1" ht="15" customHeight="1">
      <c r="A317" s="10"/>
      <c r="B317" s="26"/>
      <c r="C317" s="62"/>
      <c r="D317" s="28" t="s">
        <v>111</v>
      </c>
      <c r="E317" s="29" t="s">
        <v>112</v>
      </c>
      <c r="F317" s="60" t="str">
        <f>AN317</f>
        <v>172 088,00</v>
      </c>
      <c r="G317" s="171">
        <v>171712</v>
      </c>
      <c r="H317" s="171">
        <v>171705.27</v>
      </c>
      <c r="I317" s="171">
        <v>215072.9</v>
      </c>
      <c r="J317" s="32">
        <f t="shared" si="23"/>
        <v>99.99608064666418</v>
      </c>
      <c r="AG317" s="95" t="s">
        <v>111</v>
      </c>
      <c r="AH317" s="33">
        <f t="shared" si="22"/>
        <v>0</v>
      </c>
      <c r="AI317" s="33"/>
      <c r="AJ317" s="33"/>
      <c r="AK317" s="33"/>
      <c r="AL317" s="33"/>
      <c r="AM317" s="95" t="s">
        <v>111</v>
      </c>
      <c r="AN317" s="113" t="s">
        <v>445</v>
      </c>
    </row>
    <row r="318" spans="1:40" s="12" customFormat="1" ht="15" customHeight="1">
      <c r="A318" s="10"/>
      <c r="B318" s="26"/>
      <c r="C318" s="62"/>
      <c r="D318" s="28" t="s">
        <v>103</v>
      </c>
      <c r="E318" s="29" t="s">
        <v>104</v>
      </c>
      <c r="F318" s="60" t="str">
        <f>AN318</f>
        <v>355 011,00</v>
      </c>
      <c r="G318" s="171">
        <v>377121</v>
      </c>
      <c r="H318" s="171">
        <v>373674.88</v>
      </c>
      <c r="I318" s="171">
        <v>51907.38</v>
      </c>
      <c r="J318" s="32">
        <f t="shared" si="23"/>
        <v>99.0862031019222</v>
      </c>
      <c r="AG318" s="95" t="s">
        <v>103</v>
      </c>
      <c r="AH318" s="33">
        <f t="shared" si="22"/>
        <v>0</v>
      </c>
      <c r="AI318" s="33"/>
      <c r="AJ318" s="33"/>
      <c r="AK318" s="33"/>
      <c r="AL318" s="33"/>
      <c r="AM318" s="95" t="s">
        <v>103</v>
      </c>
      <c r="AN318" s="113" t="s">
        <v>446</v>
      </c>
    </row>
    <row r="319" spans="1:40" s="12" customFormat="1" ht="15" customHeight="1">
      <c r="A319" s="10"/>
      <c r="B319" s="26"/>
      <c r="C319" s="62"/>
      <c r="D319" s="28" t="s">
        <v>105</v>
      </c>
      <c r="E319" s="29" t="s">
        <v>106</v>
      </c>
      <c r="F319" s="60" t="str">
        <f>AN319</f>
        <v>50 751,00</v>
      </c>
      <c r="G319" s="171">
        <v>47401</v>
      </c>
      <c r="H319" s="171">
        <v>43246.06</v>
      </c>
      <c r="I319" s="171">
        <v>6788.12</v>
      </c>
      <c r="J319" s="32">
        <f t="shared" si="23"/>
        <v>91.23448872386659</v>
      </c>
      <c r="AG319" s="95" t="s">
        <v>105</v>
      </c>
      <c r="AH319" s="33">
        <f t="shared" si="22"/>
        <v>0</v>
      </c>
      <c r="AI319" s="33"/>
      <c r="AJ319" s="33"/>
      <c r="AK319" s="33"/>
      <c r="AL319" s="33"/>
      <c r="AM319" s="95" t="s">
        <v>105</v>
      </c>
      <c r="AN319" s="113" t="s">
        <v>447</v>
      </c>
    </row>
    <row r="320" spans="1:40" s="12" customFormat="1" ht="33.75">
      <c r="A320" s="10"/>
      <c r="B320" s="26"/>
      <c r="C320" s="62"/>
      <c r="D320" s="28" t="s">
        <v>71</v>
      </c>
      <c r="E320" s="29" t="s">
        <v>72</v>
      </c>
      <c r="F320" s="60" t="str">
        <f>AN320</f>
        <v>7 000,00</v>
      </c>
      <c r="G320" s="171">
        <v>14100</v>
      </c>
      <c r="H320" s="171">
        <v>13591.18</v>
      </c>
      <c r="I320" s="171">
        <v>987</v>
      </c>
      <c r="J320" s="32">
        <f t="shared" si="23"/>
        <v>96.3913475177305</v>
      </c>
      <c r="AG320" s="95" t="s">
        <v>71</v>
      </c>
      <c r="AH320" s="33">
        <f t="shared" si="22"/>
        <v>0</v>
      </c>
      <c r="AI320" s="33"/>
      <c r="AJ320" s="33"/>
      <c r="AK320" s="33"/>
      <c r="AL320" s="33"/>
      <c r="AM320" s="95" t="s">
        <v>71</v>
      </c>
      <c r="AN320" s="113" t="s">
        <v>362</v>
      </c>
    </row>
    <row r="321" spans="1:40" s="12" customFormat="1" ht="11.25">
      <c r="A321" s="10"/>
      <c r="B321" s="26"/>
      <c r="C321" s="62"/>
      <c r="D321" s="28" t="s">
        <v>113</v>
      </c>
      <c r="E321" s="29" t="s">
        <v>114</v>
      </c>
      <c r="F321" s="60">
        <v>0</v>
      </c>
      <c r="G321" s="171">
        <v>16840</v>
      </c>
      <c r="H321" s="171">
        <v>16836</v>
      </c>
      <c r="I321" s="171">
        <v>0</v>
      </c>
      <c r="J321" s="32">
        <f t="shared" si="23"/>
        <v>99.97624703087887</v>
      </c>
      <c r="AG321" s="95" t="s">
        <v>113</v>
      </c>
      <c r="AH321" s="33">
        <f t="shared" si="22"/>
        <v>0</v>
      </c>
      <c r="AI321" s="33"/>
      <c r="AJ321" s="33"/>
      <c r="AK321" s="33"/>
      <c r="AL321" s="33"/>
      <c r="AM321" s="95"/>
      <c r="AN321" s="113"/>
    </row>
    <row r="322" spans="1:40" s="12" customFormat="1" ht="15" customHeight="1">
      <c r="A322" s="10"/>
      <c r="B322" s="26"/>
      <c r="C322" s="62"/>
      <c r="D322" s="28" t="s">
        <v>29</v>
      </c>
      <c r="E322" s="29" t="s">
        <v>30</v>
      </c>
      <c r="F322" s="60" t="str">
        <f aca="true" t="shared" si="24" ref="F322:F334">AN322</f>
        <v>27 000,00</v>
      </c>
      <c r="G322" s="171">
        <v>61854</v>
      </c>
      <c r="H322" s="171">
        <v>61594.79</v>
      </c>
      <c r="I322" s="171">
        <v>636.85</v>
      </c>
      <c r="J322" s="32">
        <f t="shared" si="23"/>
        <v>99.58093251851133</v>
      </c>
      <c r="AG322" s="95" t="s">
        <v>29</v>
      </c>
      <c r="AH322" s="33">
        <f t="shared" si="22"/>
        <v>0</v>
      </c>
      <c r="AI322" s="33"/>
      <c r="AJ322" s="33"/>
      <c r="AK322" s="33"/>
      <c r="AL322" s="33"/>
      <c r="AM322" s="95" t="s">
        <v>29</v>
      </c>
      <c r="AN322" s="113" t="s">
        <v>448</v>
      </c>
    </row>
    <row r="323" spans="1:40" s="12" customFormat="1" ht="11.25">
      <c r="A323" s="10"/>
      <c r="B323" s="26"/>
      <c r="C323" s="62"/>
      <c r="D323" s="28" t="s">
        <v>206</v>
      </c>
      <c r="E323" s="29" t="s">
        <v>30</v>
      </c>
      <c r="F323" s="60" t="str">
        <f t="shared" si="24"/>
        <v>8 300,00</v>
      </c>
      <c r="G323" s="171">
        <v>15127.04</v>
      </c>
      <c r="H323" s="171">
        <v>15127.04</v>
      </c>
      <c r="I323" s="171">
        <v>0</v>
      </c>
      <c r="J323" s="32">
        <f t="shared" si="23"/>
        <v>100</v>
      </c>
      <c r="AG323" s="95" t="s">
        <v>206</v>
      </c>
      <c r="AH323" s="33">
        <f t="shared" si="22"/>
        <v>0</v>
      </c>
      <c r="AI323" s="33"/>
      <c r="AJ323" s="33"/>
      <c r="AK323" s="33"/>
      <c r="AL323" s="33"/>
      <c r="AM323" s="95" t="s">
        <v>206</v>
      </c>
      <c r="AN323" s="113" t="s">
        <v>449</v>
      </c>
    </row>
    <row r="324" spans="1:40" s="12" customFormat="1" ht="22.5">
      <c r="A324" s="10"/>
      <c r="B324" s="26"/>
      <c r="C324" s="62"/>
      <c r="D324" s="28" t="s">
        <v>35</v>
      </c>
      <c r="E324" s="29" t="s">
        <v>36</v>
      </c>
      <c r="F324" s="60" t="str">
        <f t="shared" si="24"/>
        <v>9 000,00</v>
      </c>
      <c r="G324" s="171">
        <v>9000</v>
      </c>
      <c r="H324" s="171">
        <v>8999.99</v>
      </c>
      <c r="I324" s="171">
        <v>0</v>
      </c>
      <c r="J324" s="32">
        <f t="shared" si="23"/>
        <v>99.99988888888889</v>
      </c>
      <c r="AG324" s="95" t="s">
        <v>35</v>
      </c>
      <c r="AH324" s="33">
        <f t="shared" si="22"/>
        <v>0</v>
      </c>
      <c r="AI324" s="33"/>
      <c r="AJ324" s="33"/>
      <c r="AK324" s="33"/>
      <c r="AL324" s="33"/>
      <c r="AM324" s="95" t="s">
        <v>35</v>
      </c>
      <c r="AN324" s="113" t="s">
        <v>322</v>
      </c>
    </row>
    <row r="325" spans="1:40" s="12" customFormat="1" ht="22.5">
      <c r="A325" s="10"/>
      <c r="B325" s="26"/>
      <c r="C325" s="62"/>
      <c r="D325" s="28" t="s">
        <v>207</v>
      </c>
      <c r="E325" s="29" t="s">
        <v>36</v>
      </c>
      <c r="F325" s="60" t="str">
        <f t="shared" si="24"/>
        <v>1 500,00</v>
      </c>
      <c r="G325" s="94">
        <v>0</v>
      </c>
      <c r="H325" s="94">
        <v>0</v>
      </c>
      <c r="I325" s="94">
        <v>0</v>
      </c>
      <c r="J325" s="32"/>
      <c r="AG325" s="95" t="s">
        <v>207</v>
      </c>
      <c r="AH325" s="33">
        <f t="shared" si="22"/>
        <v>0</v>
      </c>
      <c r="AI325" s="33"/>
      <c r="AJ325" s="33"/>
      <c r="AK325" s="33"/>
      <c r="AL325" s="33"/>
      <c r="AM325" s="95" t="s">
        <v>207</v>
      </c>
      <c r="AN325" s="113" t="s">
        <v>323</v>
      </c>
    </row>
    <row r="326" spans="1:40" s="12" customFormat="1" ht="15" customHeight="1">
      <c r="A326" s="10"/>
      <c r="B326" s="26"/>
      <c r="C326" s="62"/>
      <c r="D326" s="28" t="s">
        <v>37</v>
      </c>
      <c r="E326" s="29" t="s">
        <v>38</v>
      </c>
      <c r="F326" s="60" t="str">
        <f t="shared" si="24"/>
        <v>88 200,00</v>
      </c>
      <c r="G326" s="171">
        <v>164400</v>
      </c>
      <c r="H326" s="171">
        <v>162281.98</v>
      </c>
      <c r="I326" s="171">
        <v>9056.26</v>
      </c>
      <c r="J326" s="32">
        <f t="shared" si="23"/>
        <v>98.71166666666667</v>
      </c>
      <c r="AG326" s="95" t="s">
        <v>37</v>
      </c>
      <c r="AH326" s="33">
        <f t="shared" si="22"/>
        <v>0</v>
      </c>
      <c r="AI326" s="33"/>
      <c r="AJ326" s="33"/>
      <c r="AK326" s="33"/>
      <c r="AL326" s="33"/>
      <c r="AM326" s="95" t="s">
        <v>37</v>
      </c>
      <c r="AN326" s="113" t="s">
        <v>450</v>
      </c>
    </row>
    <row r="327" spans="1:40" s="12" customFormat="1" ht="15" customHeight="1">
      <c r="A327" s="10"/>
      <c r="B327" s="26"/>
      <c r="C327" s="62"/>
      <c r="D327" s="28" t="s">
        <v>39</v>
      </c>
      <c r="E327" s="29" t="s">
        <v>40</v>
      </c>
      <c r="F327" s="60" t="str">
        <f t="shared" si="24"/>
        <v>4 527,00</v>
      </c>
      <c r="G327" s="171">
        <v>38212</v>
      </c>
      <c r="H327" s="171">
        <v>38143.14</v>
      </c>
      <c r="I327" s="171">
        <v>0</v>
      </c>
      <c r="J327" s="32">
        <f t="shared" si="23"/>
        <v>99.81979482884958</v>
      </c>
      <c r="AG327" s="95" t="s">
        <v>39</v>
      </c>
      <c r="AH327" s="33">
        <f t="shared" si="22"/>
        <v>0</v>
      </c>
      <c r="AI327" s="33"/>
      <c r="AJ327" s="33"/>
      <c r="AK327" s="33"/>
      <c r="AL327" s="33"/>
      <c r="AM327" s="95" t="s">
        <v>39</v>
      </c>
      <c r="AN327" s="113" t="s">
        <v>451</v>
      </c>
    </row>
    <row r="328" spans="1:40" s="12" customFormat="1" ht="15" customHeight="1">
      <c r="A328" s="10"/>
      <c r="B328" s="26"/>
      <c r="C328" s="62"/>
      <c r="D328" s="28" t="s">
        <v>41</v>
      </c>
      <c r="E328" s="29" t="s">
        <v>42</v>
      </c>
      <c r="F328" s="60" t="str">
        <f t="shared" si="24"/>
        <v>6 140,00</v>
      </c>
      <c r="G328" s="171">
        <v>5414</v>
      </c>
      <c r="H328" s="171">
        <v>5414</v>
      </c>
      <c r="I328" s="171">
        <v>0</v>
      </c>
      <c r="J328" s="32">
        <f t="shared" si="23"/>
        <v>100</v>
      </c>
      <c r="AG328" s="95" t="s">
        <v>41</v>
      </c>
      <c r="AH328" s="33">
        <f t="shared" si="22"/>
        <v>0</v>
      </c>
      <c r="AI328" s="33"/>
      <c r="AJ328" s="33"/>
      <c r="AK328" s="33"/>
      <c r="AL328" s="33"/>
      <c r="AM328" s="95" t="s">
        <v>41</v>
      </c>
      <c r="AN328" s="113" t="s">
        <v>452</v>
      </c>
    </row>
    <row r="329" spans="1:40" s="12" customFormat="1" ht="15" customHeight="1">
      <c r="A329" s="10"/>
      <c r="B329" s="26"/>
      <c r="C329" s="62"/>
      <c r="D329" s="28" t="s">
        <v>43</v>
      </c>
      <c r="E329" s="29" t="s">
        <v>44</v>
      </c>
      <c r="F329" s="60" t="str">
        <f t="shared" si="24"/>
        <v>24 330,00</v>
      </c>
      <c r="G329" s="171">
        <v>56066</v>
      </c>
      <c r="H329" s="171">
        <v>55120.07</v>
      </c>
      <c r="I329" s="171">
        <v>19.19</v>
      </c>
      <c r="J329" s="32">
        <f t="shared" si="23"/>
        <v>98.31282773873649</v>
      </c>
      <c r="AG329" s="95" t="s">
        <v>43</v>
      </c>
      <c r="AH329" s="33">
        <f t="shared" si="22"/>
        <v>0</v>
      </c>
      <c r="AI329" s="33"/>
      <c r="AJ329" s="33"/>
      <c r="AK329" s="33"/>
      <c r="AL329" s="33"/>
      <c r="AM329" s="95" t="s">
        <v>43</v>
      </c>
      <c r="AN329" s="113" t="s">
        <v>453</v>
      </c>
    </row>
    <row r="330" spans="1:40" s="12" customFormat="1" ht="15" customHeight="1">
      <c r="A330" s="10"/>
      <c r="B330" s="26"/>
      <c r="C330" s="62"/>
      <c r="D330" s="28" t="s">
        <v>208</v>
      </c>
      <c r="E330" s="29" t="s">
        <v>44</v>
      </c>
      <c r="F330" s="60" t="str">
        <f t="shared" si="24"/>
        <v>6 000,00</v>
      </c>
      <c r="G330" s="171">
        <v>13407.77</v>
      </c>
      <c r="H330" s="171">
        <v>13407.77</v>
      </c>
      <c r="I330" s="171">
        <v>0</v>
      </c>
      <c r="J330" s="32">
        <f t="shared" si="23"/>
        <v>100</v>
      </c>
      <c r="AG330" s="95" t="s">
        <v>208</v>
      </c>
      <c r="AH330" s="33">
        <f t="shared" si="22"/>
        <v>0</v>
      </c>
      <c r="AI330" s="33"/>
      <c r="AJ330" s="33"/>
      <c r="AK330" s="33"/>
      <c r="AL330" s="33"/>
      <c r="AM330" s="95" t="s">
        <v>208</v>
      </c>
      <c r="AN330" s="113" t="s">
        <v>398</v>
      </c>
    </row>
    <row r="331" spans="1:40" s="12" customFormat="1" ht="22.5">
      <c r="A331" s="10"/>
      <c r="B331" s="26"/>
      <c r="C331" s="62"/>
      <c r="D331" s="28" t="s">
        <v>45</v>
      </c>
      <c r="E331" s="29" t="s">
        <v>46</v>
      </c>
      <c r="F331" s="60" t="str">
        <f t="shared" si="24"/>
        <v>3 000,00</v>
      </c>
      <c r="G331" s="171">
        <v>2959</v>
      </c>
      <c r="H331" s="171">
        <v>2957.79</v>
      </c>
      <c r="I331" s="171">
        <v>0</v>
      </c>
      <c r="J331" s="32">
        <f t="shared" si="23"/>
        <v>99.95910780669145</v>
      </c>
      <c r="AG331" s="95" t="s">
        <v>45</v>
      </c>
      <c r="AH331" s="33">
        <f t="shared" si="22"/>
        <v>0</v>
      </c>
      <c r="AI331" s="33"/>
      <c r="AJ331" s="33"/>
      <c r="AK331" s="33"/>
      <c r="AL331" s="33"/>
      <c r="AM331" s="95" t="s">
        <v>45</v>
      </c>
      <c r="AN331" s="113" t="s">
        <v>296</v>
      </c>
    </row>
    <row r="332" spans="1:40" s="12" customFormat="1" ht="45">
      <c r="A332" s="10"/>
      <c r="B332" s="26"/>
      <c r="C332" s="62"/>
      <c r="D332" s="28" t="s">
        <v>47</v>
      </c>
      <c r="E332" s="29" t="s">
        <v>48</v>
      </c>
      <c r="F332" s="60" t="str">
        <f t="shared" si="24"/>
        <v>500,00</v>
      </c>
      <c r="G332" s="171">
        <v>505</v>
      </c>
      <c r="H332" s="171">
        <v>504.8</v>
      </c>
      <c r="I332" s="171">
        <v>26.37</v>
      </c>
      <c r="J332" s="32">
        <f t="shared" si="23"/>
        <v>99.96039603960396</v>
      </c>
      <c r="AG332" s="95" t="s">
        <v>47</v>
      </c>
      <c r="AH332" s="33">
        <f t="shared" si="22"/>
        <v>0</v>
      </c>
      <c r="AI332" s="33"/>
      <c r="AJ332" s="33"/>
      <c r="AK332" s="33"/>
      <c r="AL332" s="33"/>
      <c r="AM332" s="95" t="s">
        <v>47</v>
      </c>
      <c r="AN332" s="113" t="s">
        <v>337</v>
      </c>
    </row>
    <row r="333" spans="1:40" s="12" customFormat="1" ht="45">
      <c r="A333" s="10"/>
      <c r="B333" s="26"/>
      <c r="C333" s="62"/>
      <c r="D333" s="28" t="s">
        <v>49</v>
      </c>
      <c r="E333" s="29" t="s">
        <v>50</v>
      </c>
      <c r="F333" s="60" t="str">
        <f t="shared" si="24"/>
        <v>3 430,00</v>
      </c>
      <c r="G333" s="171">
        <v>3084</v>
      </c>
      <c r="H333" s="171">
        <v>2964.22</v>
      </c>
      <c r="I333" s="171">
        <v>0</v>
      </c>
      <c r="J333" s="32">
        <f t="shared" si="23"/>
        <v>96.11608300907912</v>
      </c>
      <c r="AG333" s="95" t="s">
        <v>49</v>
      </c>
      <c r="AH333" s="33">
        <f t="shared" si="22"/>
        <v>0</v>
      </c>
      <c r="AI333" s="33"/>
      <c r="AJ333" s="33"/>
      <c r="AK333" s="33"/>
      <c r="AL333" s="33"/>
      <c r="AM333" s="95" t="s">
        <v>49</v>
      </c>
      <c r="AN333" s="113" t="s">
        <v>454</v>
      </c>
    </row>
    <row r="334" spans="1:40" s="12" customFormat="1" ht="11.25">
      <c r="A334" s="10"/>
      <c r="B334" s="26"/>
      <c r="C334" s="62"/>
      <c r="D334" s="28" t="s">
        <v>51</v>
      </c>
      <c r="E334" s="29" t="s">
        <v>115</v>
      </c>
      <c r="F334" s="60" t="str">
        <f t="shared" si="24"/>
        <v>3 045,00</v>
      </c>
      <c r="G334" s="171">
        <v>3275</v>
      </c>
      <c r="H334" s="171">
        <v>3244.95</v>
      </c>
      <c r="I334" s="171">
        <v>0</v>
      </c>
      <c r="J334" s="32">
        <f t="shared" si="23"/>
        <v>99.08244274809161</v>
      </c>
      <c r="AG334" s="95" t="s">
        <v>51</v>
      </c>
      <c r="AH334" s="33">
        <f t="shared" si="22"/>
        <v>0</v>
      </c>
      <c r="AI334" s="33"/>
      <c r="AJ334" s="33"/>
      <c r="AK334" s="33"/>
      <c r="AL334" s="33"/>
      <c r="AM334" s="95" t="s">
        <v>51</v>
      </c>
      <c r="AN334" s="113" t="s">
        <v>455</v>
      </c>
    </row>
    <row r="335" spans="1:40" s="12" customFormat="1" ht="11.25">
      <c r="A335" s="10"/>
      <c r="B335" s="26"/>
      <c r="C335" s="62"/>
      <c r="D335" s="28">
        <v>4411</v>
      </c>
      <c r="E335" s="29" t="s">
        <v>115</v>
      </c>
      <c r="F335" s="60">
        <v>0</v>
      </c>
      <c r="G335" s="171">
        <v>50.16</v>
      </c>
      <c r="H335" s="171">
        <v>50.16</v>
      </c>
      <c r="I335" s="171">
        <v>0</v>
      </c>
      <c r="J335" s="32">
        <f t="shared" si="23"/>
        <v>100</v>
      </c>
      <c r="AG335" s="95" t="s">
        <v>697</v>
      </c>
      <c r="AH335" s="33">
        <f t="shared" si="22"/>
        <v>0</v>
      </c>
      <c r="AI335" s="33"/>
      <c r="AJ335" s="33"/>
      <c r="AK335" s="33"/>
      <c r="AL335" s="33"/>
      <c r="AM335" s="95"/>
      <c r="AN335" s="113"/>
    </row>
    <row r="336" spans="1:40" s="12" customFormat="1" ht="11.25">
      <c r="A336" s="10"/>
      <c r="B336" s="26"/>
      <c r="C336" s="62"/>
      <c r="D336" s="28" t="s">
        <v>52</v>
      </c>
      <c r="E336" s="29" t="s">
        <v>53</v>
      </c>
      <c r="F336" s="60" t="str">
        <f>AN336</f>
        <v>4 826,00</v>
      </c>
      <c r="G336" s="171">
        <v>5707</v>
      </c>
      <c r="H336" s="171">
        <v>5075.46</v>
      </c>
      <c r="I336" s="171">
        <v>0</v>
      </c>
      <c r="J336" s="32">
        <f t="shared" si="23"/>
        <v>88.93394077448747</v>
      </c>
      <c r="AG336" s="95" t="s">
        <v>52</v>
      </c>
      <c r="AH336" s="33">
        <f t="shared" si="22"/>
        <v>0</v>
      </c>
      <c r="AI336" s="33"/>
      <c r="AJ336" s="33"/>
      <c r="AK336" s="33"/>
      <c r="AL336" s="33"/>
      <c r="AM336" s="95" t="s">
        <v>52</v>
      </c>
      <c r="AN336" s="113" t="s">
        <v>456</v>
      </c>
    </row>
    <row r="337" spans="1:40" s="12" customFormat="1" ht="11.25">
      <c r="A337" s="10"/>
      <c r="B337" s="26"/>
      <c r="C337" s="62"/>
      <c r="D337" s="28">
        <v>4431</v>
      </c>
      <c r="E337" s="29" t="s">
        <v>53</v>
      </c>
      <c r="F337" s="60" t="str">
        <f>AN337</f>
        <v>200,00</v>
      </c>
      <c r="G337" s="99">
        <v>0</v>
      </c>
      <c r="H337" s="99">
        <v>0</v>
      </c>
      <c r="I337" s="99">
        <v>0</v>
      </c>
      <c r="J337" s="32">
        <v>0</v>
      </c>
      <c r="AG337" s="95" t="s">
        <v>209</v>
      </c>
      <c r="AH337" s="33">
        <f t="shared" si="22"/>
        <v>0</v>
      </c>
      <c r="AI337" s="33"/>
      <c r="AJ337" s="33"/>
      <c r="AK337" s="33"/>
      <c r="AL337" s="33"/>
      <c r="AM337" s="95" t="s">
        <v>209</v>
      </c>
      <c r="AN337" s="113" t="s">
        <v>339</v>
      </c>
    </row>
    <row r="338" spans="1:40" s="12" customFormat="1" ht="22.5">
      <c r="A338" s="10"/>
      <c r="B338" s="26"/>
      <c r="C338" s="62"/>
      <c r="D338" s="28" t="s">
        <v>54</v>
      </c>
      <c r="E338" s="29" t="s">
        <v>55</v>
      </c>
      <c r="F338" s="60" t="str">
        <f>AN338</f>
        <v>176 032,00</v>
      </c>
      <c r="G338" s="171">
        <v>174968</v>
      </c>
      <c r="H338" s="171">
        <v>174968</v>
      </c>
      <c r="I338" s="171">
        <v>0</v>
      </c>
      <c r="J338" s="32">
        <f t="shared" si="23"/>
        <v>100</v>
      </c>
      <c r="AG338" s="95" t="s">
        <v>54</v>
      </c>
      <c r="AH338" s="33">
        <f t="shared" si="22"/>
        <v>0</v>
      </c>
      <c r="AI338" s="33"/>
      <c r="AJ338" s="33"/>
      <c r="AK338" s="33"/>
      <c r="AL338" s="33"/>
      <c r="AM338" s="95" t="s">
        <v>54</v>
      </c>
      <c r="AN338" s="113" t="s">
        <v>457</v>
      </c>
    </row>
    <row r="339" spans="1:40" s="12" customFormat="1" ht="11.25">
      <c r="A339" s="10"/>
      <c r="B339" s="26"/>
      <c r="C339" s="62"/>
      <c r="D339" s="95" t="s">
        <v>261</v>
      </c>
      <c r="E339" s="96" t="s">
        <v>262</v>
      </c>
      <c r="F339" s="60">
        <v>0</v>
      </c>
      <c r="G339" s="171">
        <v>1194</v>
      </c>
      <c r="H339" s="171">
        <v>1193.65</v>
      </c>
      <c r="I339" s="171">
        <v>0</v>
      </c>
      <c r="J339" s="32">
        <f t="shared" si="23"/>
        <v>99.9706867671692</v>
      </c>
      <c r="AG339" s="95" t="s">
        <v>261</v>
      </c>
      <c r="AH339" s="33">
        <f t="shared" si="22"/>
        <v>0</v>
      </c>
      <c r="AI339" s="33"/>
      <c r="AJ339" s="33"/>
      <c r="AK339" s="33"/>
      <c r="AL339" s="33"/>
      <c r="AM339" s="95"/>
      <c r="AN339" s="113"/>
    </row>
    <row r="340" spans="1:40" s="12" customFormat="1" ht="22.5">
      <c r="A340" s="10"/>
      <c r="B340" s="26"/>
      <c r="C340" s="62"/>
      <c r="D340" s="95" t="s">
        <v>85</v>
      </c>
      <c r="E340" s="96" t="s">
        <v>86</v>
      </c>
      <c r="F340" s="60">
        <v>0</v>
      </c>
      <c r="G340" s="171">
        <v>1329</v>
      </c>
      <c r="H340" s="171">
        <v>1327.86</v>
      </c>
      <c r="I340" s="171">
        <v>0</v>
      </c>
      <c r="J340" s="32">
        <f t="shared" si="23"/>
        <v>99.91422121896163</v>
      </c>
      <c r="AG340" s="95" t="s">
        <v>85</v>
      </c>
      <c r="AH340" s="33">
        <f t="shared" si="22"/>
        <v>0</v>
      </c>
      <c r="AI340" s="33"/>
      <c r="AJ340" s="33"/>
      <c r="AK340" s="33"/>
      <c r="AL340" s="33"/>
      <c r="AM340" s="95"/>
      <c r="AN340" s="113"/>
    </row>
    <row r="341" spans="1:40" s="12" customFormat="1" ht="33.75">
      <c r="A341" s="10"/>
      <c r="B341" s="26"/>
      <c r="C341" s="62"/>
      <c r="D341" s="28" t="s">
        <v>60</v>
      </c>
      <c r="E341" s="29" t="s">
        <v>61</v>
      </c>
      <c r="F341" s="60" t="str">
        <f>AN341</f>
        <v>1 000,00</v>
      </c>
      <c r="G341" s="171">
        <v>350</v>
      </c>
      <c r="H341" s="171">
        <v>261.07</v>
      </c>
      <c r="I341" s="171">
        <v>0</v>
      </c>
      <c r="J341" s="32">
        <f t="shared" si="23"/>
        <v>74.59142857142857</v>
      </c>
      <c r="AG341" s="95" t="s">
        <v>60</v>
      </c>
      <c r="AH341" s="33">
        <f t="shared" si="22"/>
        <v>0</v>
      </c>
      <c r="AI341" s="33"/>
      <c r="AJ341" s="33"/>
      <c r="AK341" s="33"/>
      <c r="AL341" s="33"/>
      <c r="AM341" s="95" t="s">
        <v>60</v>
      </c>
      <c r="AN341" s="113" t="s">
        <v>334</v>
      </c>
    </row>
    <row r="342" spans="1:40" s="12" customFormat="1" ht="33.75">
      <c r="A342" s="10"/>
      <c r="B342" s="26"/>
      <c r="C342" s="62"/>
      <c r="D342" s="28">
        <v>4701</v>
      </c>
      <c r="E342" s="29" t="s">
        <v>61</v>
      </c>
      <c r="F342" s="60">
        <v>0</v>
      </c>
      <c r="G342" s="171">
        <v>1100</v>
      </c>
      <c r="H342" s="171">
        <v>1100</v>
      </c>
      <c r="I342" s="171">
        <v>0</v>
      </c>
      <c r="J342" s="32">
        <f t="shared" si="23"/>
        <v>100</v>
      </c>
      <c r="AG342" s="95" t="s">
        <v>698</v>
      </c>
      <c r="AH342" s="33">
        <f t="shared" si="22"/>
        <v>0</v>
      </c>
      <c r="AI342" s="33"/>
      <c r="AJ342" s="33"/>
      <c r="AK342" s="33"/>
      <c r="AL342" s="33"/>
      <c r="AM342" s="95"/>
      <c r="AN342" s="113"/>
    </row>
    <row r="343" spans="1:40" s="12" customFormat="1" ht="22.5">
      <c r="A343" s="10"/>
      <c r="B343" s="26"/>
      <c r="C343" s="62"/>
      <c r="D343" s="95" t="s">
        <v>122</v>
      </c>
      <c r="E343" s="96" t="s">
        <v>123</v>
      </c>
      <c r="F343" s="60">
        <v>0</v>
      </c>
      <c r="G343" s="171">
        <v>543989.88</v>
      </c>
      <c r="H343" s="171">
        <v>543989.75</v>
      </c>
      <c r="I343" s="171">
        <v>0</v>
      </c>
      <c r="J343" s="32">
        <f t="shared" si="23"/>
        <v>99.99997610249662</v>
      </c>
      <c r="AG343" s="95" t="s">
        <v>122</v>
      </c>
      <c r="AH343" s="33">
        <f t="shared" si="22"/>
        <v>0</v>
      </c>
      <c r="AI343" s="33"/>
      <c r="AJ343" s="33"/>
      <c r="AK343" s="33"/>
      <c r="AL343" s="33"/>
      <c r="AM343" s="95"/>
      <c r="AN343" s="113"/>
    </row>
    <row r="344" spans="1:40" s="12" customFormat="1" ht="15" customHeight="1">
      <c r="A344" s="10"/>
      <c r="B344" s="26"/>
      <c r="C344" s="20" t="s">
        <v>210</v>
      </c>
      <c r="D344" s="190"/>
      <c r="E344" s="21" t="s">
        <v>211</v>
      </c>
      <c r="F344" s="22">
        <f>F345+F346+F347+F348+F349+F350+F351+F352+F353+F354+F355+F356+F357+F358+F359</f>
        <v>218130</v>
      </c>
      <c r="G344" s="22">
        <f>SUM(G345:G359)</f>
        <v>244773</v>
      </c>
      <c r="H344" s="22">
        <f>SUM(H345:H359)</f>
        <v>243035.03999999995</v>
      </c>
      <c r="I344" s="22">
        <f>SUM(I345:I359)</f>
        <v>23947.53</v>
      </c>
      <c r="J344" s="23">
        <f t="shared" si="23"/>
        <v>99.28997070755351</v>
      </c>
      <c r="AG344" s="95"/>
      <c r="AH344" s="33">
        <f t="shared" si="22"/>
        <v>0</v>
      </c>
      <c r="AI344" s="33"/>
      <c r="AJ344" s="33"/>
      <c r="AK344" s="33" t="str">
        <f>'[1]sheet1'!$F$265</f>
        <v>218 130,00</v>
      </c>
      <c r="AL344" s="33"/>
      <c r="AM344" s="108"/>
      <c r="AN344" s="114" t="s">
        <v>458</v>
      </c>
    </row>
    <row r="345" spans="1:40" s="12" customFormat="1" ht="22.5">
      <c r="A345" s="10"/>
      <c r="B345" s="26"/>
      <c r="C345" s="62"/>
      <c r="D345" s="28" t="s">
        <v>109</v>
      </c>
      <c r="E345" s="29" t="s">
        <v>110</v>
      </c>
      <c r="F345" s="60" t="str">
        <f aca="true" t="shared" si="25" ref="F345:F359">AN345</f>
        <v>14 971,00</v>
      </c>
      <c r="G345" s="171">
        <v>13971</v>
      </c>
      <c r="H345" s="171">
        <v>12811.61</v>
      </c>
      <c r="I345" s="171">
        <v>370.59</v>
      </c>
      <c r="J345" s="32">
        <f t="shared" si="23"/>
        <v>91.70145300980603</v>
      </c>
      <c r="AG345" s="95" t="s">
        <v>109</v>
      </c>
      <c r="AH345" s="33">
        <f t="shared" si="22"/>
        <v>0</v>
      </c>
      <c r="AI345" s="33"/>
      <c r="AJ345" s="33"/>
      <c r="AK345" s="33"/>
      <c r="AL345" s="33"/>
      <c r="AM345" s="95" t="s">
        <v>109</v>
      </c>
      <c r="AN345" s="113" t="s">
        <v>459</v>
      </c>
    </row>
    <row r="346" spans="1:40" s="12" customFormat="1" ht="22.5">
      <c r="A346" s="10"/>
      <c r="B346" s="26"/>
      <c r="C346" s="62"/>
      <c r="D346" s="28" t="s">
        <v>101</v>
      </c>
      <c r="E346" s="29" t="s">
        <v>102</v>
      </c>
      <c r="F346" s="60" t="str">
        <f t="shared" si="25"/>
        <v>143 615,00</v>
      </c>
      <c r="G346" s="171">
        <v>162735</v>
      </c>
      <c r="H346" s="171">
        <v>162726.18</v>
      </c>
      <c r="I346" s="171">
        <v>4548.61</v>
      </c>
      <c r="J346" s="32">
        <f t="shared" si="23"/>
        <v>99.99458014563554</v>
      </c>
      <c r="AG346" s="95" t="s">
        <v>101</v>
      </c>
      <c r="AH346" s="33">
        <f t="shared" si="22"/>
        <v>0</v>
      </c>
      <c r="AI346" s="33"/>
      <c r="AJ346" s="33"/>
      <c r="AK346" s="33"/>
      <c r="AL346" s="33"/>
      <c r="AM346" s="95" t="s">
        <v>101</v>
      </c>
      <c r="AN346" s="113" t="s">
        <v>460</v>
      </c>
    </row>
    <row r="347" spans="1:40" s="12" customFormat="1" ht="15" customHeight="1">
      <c r="A347" s="10"/>
      <c r="B347" s="26"/>
      <c r="C347" s="62"/>
      <c r="D347" s="28" t="s">
        <v>111</v>
      </c>
      <c r="E347" s="29" t="s">
        <v>112</v>
      </c>
      <c r="F347" s="60" t="str">
        <f t="shared" si="25"/>
        <v>11 055,00</v>
      </c>
      <c r="G347" s="171">
        <v>10156</v>
      </c>
      <c r="H347" s="171">
        <v>10153.25</v>
      </c>
      <c r="I347" s="171">
        <v>13173.81</v>
      </c>
      <c r="J347" s="32">
        <f t="shared" si="23"/>
        <v>99.9729224103978</v>
      </c>
      <c r="AG347" s="95" t="s">
        <v>111</v>
      </c>
      <c r="AH347" s="33">
        <f t="shared" si="22"/>
        <v>0</v>
      </c>
      <c r="AI347" s="33"/>
      <c r="AJ347" s="33"/>
      <c r="AK347" s="33"/>
      <c r="AL347" s="33"/>
      <c r="AM347" s="95" t="s">
        <v>111</v>
      </c>
      <c r="AN347" s="113" t="s">
        <v>461</v>
      </c>
    </row>
    <row r="348" spans="1:40" s="12" customFormat="1" ht="15" customHeight="1">
      <c r="A348" s="10"/>
      <c r="B348" s="26"/>
      <c r="C348" s="62"/>
      <c r="D348" s="28" t="s">
        <v>103</v>
      </c>
      <c r="E348" s="29" t="s">
        <v>104</v>
      </c>
      <c r="F348" s="60" t="str">
        <f t="shared" si="25"/>
        <v>27 305,00</v>
      </c>
      <c r="G348" s="171">
        <v>30805</v>
      </c>
      <c r="H348" s="171">
        <v>30728.62</v>
      </c>
      <c r="I348" s="171">
        <v>5190.45</v>
      </c>
      <c r="J348" s="32">
        <f t="shared" si="23"/>
        <v>99.75205323811069</v>
      </c>
      <c r="AG348" s="95" t="s">
        <v>103</v>
      </c>
      <c r="AH348" s="33">
        <f t="shared" si="22"/>
        <v>0</v>
      </c>
      <c r="AI348" s="33"/>
      <c r="AJ348" s="33"/>
      <c r="AK348" s="33"/>
      <c r="AL348" s="33"/>
      <c r="AM348" s="95" t="s">
        <v>103</v>
      </c>
      <c r="AN348" s="113" t="s">
        <v>462</v>
      </c>
    </row>
    <row r="349" spans="1:40" s="12" customFormat="1" ht="15" customHeight="1">
      <c r="A349" s="10"/>
      <c r="B349" s="26"/>
      <c r="C349" s="62"/>
      <c r="D349" s="28" t="s">
        <v>105</v>
      </c>
      <c r="E349" s="29" t="s">
        <v>106</v>
      </c>
      <c r="F349" s="60" t="str">
        <f t="shared" si="25"/>
        <v>3 900,00</v>
      </c>
      <c r="G349" s="171">
        <v>4400</v>
      </c>
      <c r="H349" s="171">
        <v>4019.55</v>
      </c>
      <c r="I349" s="171">
        <v>664.07</v>
      </c>
      <c r="J349" s="32">
        <f t="shared" si="23"/>
        <v>91.3534090909091</v>
      </c>
      <c r="AG349" s="95" t="s">
        <v>105</v>
      </c>
      <c r="AH349" s="33">
        <f t="shared" si="22"/>
        <v>0</v>
      </c>
      <c r="AI349" s="33"/>
      <c r="AJ349" s="33"/>
      <c r="AK349" s="33"/>
      <c r="AL349" s="33"/>
      <c r="AM349" s="95" t="s">
        <v>105</v>
      </c>
      <c r="AN349" s="113" t="s">
        <v>463</v>
      </c>
    </row>
    <row r="350" spans="1:40" s="12" customFormat="1" ht="15" customHeight="1">
      <c r="A350" s="10"/>
      <c r="B350" s="26"/>
      <c r="C350" s="62"/>
      <c r="D350" s="28" t="s">
        <v>29</v>
      </c>
      <c r="E350" s="29" t="s">
        <v>30</v>
      </c>
      <c r="F350" s="60" t="str">
        <f t="shared" si="25"/>
        <v>2 000,00</v>
      </c>
      <c r="G350" s="171">
        <v>2000</v>
      </c>
      <c r="H350" s="171">
        <v>2000</v>
      </c>
      <c r="I350" s="171">
        <v>0</v>
      </c>
      <c r="J350" s="32">
        <f t="shared" si="23"/>
        <v>100</v>
      </c>
      <c r="AG350" s="95" t="s">
        <v>29</v>
      </c>
      <c r="AH350" s="33">
        <f t="shared" si="22"/>
        <v>0</v>
      </c>
      <c r="AI350" s="33"/>
      <c r="AJ350" s="33"/>
      <c r="AK350" s="33"/>
      <c r="AL350" s="33"/>
      <c r="AM350" s="95" t="s">
        <v>29</v>
      </c>
      <c r="AN350" s="113" t="s">
        <v>299</v>
      </c>
    </row>
    <row r="351" spans="1:40" s="12" customFormat="1" ht="22.5">
      <c r="A351" s="10"/>
      <c r="B351" s="26"/>
      <c r="C351" s="62"/>
      <c r="D351" s="28" t="s">
        <v>35</v>
      </c>
      <c r="E351" s="29" t="s">
        <v>36</v>
      </c>
      <c r="F351" s="60" t="str">
        <f t="shared" si="25"/>
        <v>1 500,00</v>
      </c>
      <c r="G351" s="171">
        <v>1500</v>
      </c>
      <c r="H351" s="171">
        <v>1500</v>
      </c>
      <c r="I351" s="171">
        <v>0</v>
      </c>
      <c r="J351" s="32">
        <f t="shared" si="23"/>
        <v>100</v>
      </c>
      <c r="AG351" s="95" t="s">
        <v>35</v>
      </c>
      <c r="AH351" s="33">
        <f t="shared" si="22"/>
        <v>0</v>
      </c>
      <c r="AI351" s="33"/>
      <c r="AJ351" s="33"/>
      <c r="AK351" s="33"/>
      <c r="AL351" s="33"/>
      <c r="AM351" s="95" t="s">
        <v>35</v>
      </c>
      <c r="AN351" s="113" t="s">
        <v>323</v>
      </c>
    </row>
    <row r="352" spans="1:40" s="12" customFormat="1" ht="15" customHeight="1">
      <c r="A352" s="10"/>
      <c r="B352" s="26"/>
      <c r="C352" s="62"/>
      <c r="D352" s="28" t="s">
        <v>37</v>
      </c>
      <c r="E352" s="29" t="s">
        <v>38</v>
      </c>
      <c r="F352" s="60" t="str">
        <f t="shared" si="25"/>
        <v>2 200,00</v>
      </c>
      <c r="G352" s="171">
        <v>2200</v>
      </c>
      <c r="H352" s="171">
        <v>2200</v>
      </c>
      <c r="I352" s="171">
        <v>0</v>
      </c>
      <c r="J352" s="32">
        <f t="shared" si="23"/>
        <v>100</v>
      </c>
      <c r="AG352" s="95" t="s">
        <v>37</v>
      </c>
      <c r="AH352" s="33">
        <f t="shared" si="22"/>
        <v>0</v>
      </c>
      <c r="AI352" s="33"/>
      <c r="AJ352" s="33"/>
      <c r="AK352" s="33"/>
      <c r="AL352" s="33"/>
      <c r="AM352" s="95" t="s">
        <v>37</v>
      </c>
      <c r="AN352" s="113" t="s">
        <v>464</v>
      </c>
    </row>
    <row r="353" spans="1:40" s="12" customFormat="1" ht="18" customHeight="1">
      <c r="A353" s="10"/>
      <c r="B353" s="26"/>
      <c r="C353" s="62"/>
      <c r="D353" s="28" t="s">
        <v>43</v>
      </c>
      <c r="E353" s="29" t="s">
        <v>44</v>
      </c>
      <c r="F353" s="60" t="str">
        <f t="shared" si="25"/>
        <v>1 050,00</v>
      </c>
      <c r="G353" s="171">
        <v>1050</v>
      </c>
      <c r="H353" s="171">
        <v>1050</v>
      </c>
      <c r="I353" s="171">
        <v>0</v>
      </c>
      <c r="J353" s="32">
        <f t="shared" si="23"/>
        <v>100</v>
      </c>
      <c r="AG353" s="95" t="s">
        <v>43</v>
      </c>
      <c r="AH353" s="33">
        <f t="shared" si="22"/>
        <v>0</v>
      </c>
      <c r="AI353" s="33"/>
      <c r="AJ353" s="33"/>
      <c r="AK353" s="33"/>
      <c r="AL353" s="33"/>
      <c r="AM353" s="95" t="s">
        <v>43</v>
      </c>
      <c r="AN353" s="113" t="s">
        <v>465</v>
      </c>
    </row>
    <row r="354" spans="1:40" s="12" customFormat="1" ht="15" customHeight="1">
      <c r="A354" s="10"/>
      <c r="B354" s="26"/>
      <c r="C354" s="62"/>
      <c r="D354" s="28" t="s">
        <v>45</v>
      </c>
      <c r="E354" s="29" t="s">
        <v>46</v>
      </c>
      <c r="F354" s="60" t="str">
        <f t="shared" si="25"/>
        <v>400,00</v>
      </c>
      <c r="G354" s="171">
        <v>200</v>
      </c>
      <c r="H354" s="171">
        <v>194.81</v>
      </c>
      <c r="I354" s="171">
        <v>0</v>
      </c>
      <c r="J354" s="32">
        <f t="shared" si="23"/>
        <v>97.405</v>
      </c>
      <c r="AG354" s="95" t="s">
        <v>45</v>
      </c>
      <c r="AH354" s="33">
        <f t="shared" si="22"/>
        <v>0</v>
      </c>
      <c r="AI354" s="33"/>
      <c r="AJ354" s="33"/>
      <c r="AK354" s="33"/>
      <c r="AL354" s="33"/>
      <c r="AM354" s="95" t="s">
        <v>45</v>
      </c>
      <c r="AN354" s="113" t="s">
        <v>466</v>
      </c>
    </row>
    <row r="355" spans="1:40" s="12" customFormat="1" ht="45">
      <c r="A355" s="10"/>
      <c r="B355" s="26"/>
      <c r="C355" s="62"/>
      <c r="D355" s="28" t="s">
        <v>47</v>
      </c>
      <c r="E355" s="29" t="s">
        <v>48</v>
      </c>
      <c r="F355" s="60" t="str">
        <f t="shared" si="25"/>
        <v>200,00</v>
      </c>
      <c r="G355" s="171">
        <v>102</v>
      </c>
      <c r="H355" s="171">
        <v>101.49</v>
      </c>
      <c r="I355" s="171">
        <v>0</v>
      </c>
      <c r="J355" s="32">
        <f t="shared" si="23"/>
        <v>99.5</v>
      </c>
      <c r="AG355" s="95" t="s">
        <v>47</v>
      </c>
      <c r="AH355" s="33">
        <f t="shared" si="22"/>
        <v>0</v>
      </c>
      <c r="AI355" s="33"/>
      <c r="AJ355" s="33"/>
      <c r="AK355" s="33"/>
      <c r="AL355" s="33"/>
      <c r="AM355" s="95" t="s">
        <v>47</v>
      </c>
      <c r="AN355" s="113" t="s">
        <v>339</v>
      </c>
    </row>
    <row r="356" spans="1:40" s="12" customFormat="1" ht="45">
      <c r="A356" s="10"/>
      <c r="B356" s="26"/>
      <c r="C356" s="62"/>
      <c r="D356" s="28" t="s">
        <v>49</v>
      </c>
      <c r="E356" s="29" t="s">
        <v>50</v>
      </c>
      <c r="F356" s="60" t="str">
        <f t="shared" si="25"/>
        <v>300,00</v>
      </c>
      <c r="G356" s="171">
        <v>300</v>
      </c>
      <c r="H356" s="171">
        <v>195.53</v>
      </c>
      <c r="I356" s="171">
        <v>0</v>
      </c>
      <c r="J356" s="32">
        <f t="shared" si="23"/>
        <v>65.17666666666666</v>
      </c>
      <c r="AG356" s="95" t="s">
        <v>49</v>
      </c>
      <c r="AH356" s="33">
        <f t="shared" si="22"/>
        <v>0</v>
      </c>
      <c r="AI356" s="33"/>
      <c r="AJ356" s="33"/>
      <c r="AK356" s="33"/>
      <c r="AL356" s="33"/>
      <c r="AM356" s="95" t="s">
        <v>49</v>
      </c>
      <c r="AN356" s="113" t="s">
        <v>467</v>
      </c>
    </row>
    <row r="357" spans="1:40" s="12" customFormat="1" ht="16.5" customHeight="1">
      <c r="A357" s="10"/>
      <c r="B357" s="26"/>
      <c r="C357" s="62"/>
      <c r="D357" s="28" t="s">
        <v>51</v>
      </c>
      <c r="E357" s="29" t="s">
        <v>115</v>
      </c>
      <c r="F357" s="60" t="str">
        <f t="shared" si="25"/>
        <v>1 000,00</v>
      </c>
      <c r="G357" s="171">
        <v>1000</v>
      </c>
      <c r="H357" s="171">
        <v>1000</v>
      </c>
      <c r="I357" s="171">
        <v>0</v>
      </c>
      <c r="J357" s="32">
        <f t="shared" si="23"/>
        <v>100</v>
      </c>
      <c r="AG357" s="95" t="s">
        <v>51</v>
      </c>
      <c r="AH357" s="33">
        <f t="shared" si="22"/>
        <v>0</v>
      </c>
      <c r="AI357" s="33"/>
      <c r="AJ357" s="33"/>
      <c r="AK357" s="33"/>
      <c r="AL357" s="33"/>
      <c r="AM357" s="95" t="s">
        <v>51</v>
      </c>
      <c r="AN357" s="113" t="s">
        <v>334</v>
      </c>
    </row>
    <row r="358" spans="1:40" s="12" customFormat="1" ht="24" customHeight="1">
      <c r="A358" s="10"/>
      <c r="B358" s="26"/>
      <c r="C358" s="62"/>
      <c r="D358" s="28" t="s">
        <v>54</v>
      </c>
      <c r="E358" s="29" t="s">
        <v>55</v>
      </c>
      <c r="F358" s="60" t="str">
        <f t="shared" si="25"/>
        <v>8 334,00</v>
      </c>
      <c r="G358" s="171">
        <v>14054</v>
      </c>
      <c r="H358" s="171">
        <v>14054</v>
      </c>
      <c r="I358" s="171">
        <v>0</v>
      </c>
      <c r="J358" s="32">
        <f t="shared" si="23"/>
        <v>100</v>
      </c>
      <c r="AG358" s="95" t="s">
        <v>54</v>
      </c>
      <c r="AH358" s="33">
        <f t="shared" si="22"/>
        <v>0</v>
      </c>
      <c r="AI358" s="33"/>
      <c r="AJ358" s="33"/>
      <c r="AK358" s="33"/>
      <c r="AL358" s="33"/>
      <c r="AM358" s="95" t="s">
        <v>54</v>
      </c>
      <c r="AN358" s="113" t="s">
        <v>468</v>
      </c>
    </row>
    <row r="359" spans="1:40" s="12" customFormat="1" ht="33.75">
      <c r="A359" s="10"/>
      <c r="B359" s="58"/>
      <c r="C359" s="59"/>
      <c r="D359" s="28" t="s">
        <v>60</v>
      </c>
      <c r="E359" s="29" t="s">
        <v>61</v>
      </c>
      <c r="F359" s="60" t="str">
        <f t="shared" si="25"/>
        <v>300,00</v>
      </c>
      <c r="G359" s="171">
        <v>300</v>
      </c>
      <c r="H359" s="171">
        <v>300</v>
      </c>
      <c r="I359" s="171">
        <v>0</v>
      </c>
      <c r="J359" s="32">
        <f t="shared" si="23"/>
        <v>100</v>
      </c>
      <c r="AG359" s="95" t="s">
        <v>60</v>
      </c>
      <c r="AH359" s="33">
        <f t="shared" si="22"/>
        <v>0</v>
      </c>
      <c r="AI359" s="33"/>
      <c r="AJ359" s="33"/>
      <c r="AK359" s="33"/>
      <c r="AL359" s="33"/>
      <c r="AM359" s="95" t="s">
        <v>60</v>
      </c>
      <c r="AN359" s="113" t="s">
        <v>467</v>
      </c>
    </row>
    <row r="360" spans="1:40" s="12" customFormat="1" ht="15" customHeight="1">
      <c r="A360" s="10"/>
      <c r="B360" s="26"/>
      <c r="C360" s="20" t="s">
        <v>212</v>
      </c>
      <c r="D360" s="20"/>
      <c r="E360" s="21" t="s">
        <v>213</v>
      </c>
      <c r="F360" s="22">
        <f>F362+F363+F364+F365+F366+F367+F368+F369+F370+F371+F372+F373+F374+F375+F376+F377+F378+F361</f>
        <v>398780</v>
      </c>
      <c r="G360" s="22">
        <f>SUM(G361:G378)</f>
        <v>418746</v>
      </c>
      <c r="H360" s="22">
        <f>SUM(H361:H378)</f>
        <v>416606.06</v>
      </c>
      <c r="I360" s="22">
        <f>SUM(I361:I378)</f>
        <v>29532.190000000002</v>
      </c>
      <c r="J360" s="23">
        <f t="shared" si="23"/>
        <v>99.4889646707073</v>
      </c>
      <c r="AH360" s="33">
        <f aca="true" t="shared" si="26" ref="AH360:AH424">D360-AG360</f>
        <v>0</v>
      </c>
      <c r="AI360" s="33"/>
      <c r="AJ360" s="33"/>
      <c r="AK360" s="33" t="str">
        <f>'[1]sheet1'!$F$281</f>
        <v>398 780,00</v>
      </c>
      <c r="AL360" s="33"/>
      <c r="AM360" s="108"/>
      <c r="AN360" s="114" t="s">
        <v>469</v>
      </c>
    </row>
    <row r="361" spans="1:40" s="67" customFormat="1" ht="22.5">
      <c r="A361" s="64"/>
      <c r="B361" s="65"/>
      <c r="C361" s="61"/>
      <c r="D361" s="28" t="s">
        <v>109</v>
      </c>
      <c r="E361" s="29" t="s">
        <v>110</v>
      </c>
      <c r="F361" s="97" t="str">
        <f aca="true" t="shared" si="27" ref="F361:F378">AN361</f>
        <v>1 000,00</v>
      </c>
      <c r="G361" s="171">
        <v>1000</v>
      </c>
      <c r="H361" s="171">
        <v>240</v>
      </c>
      <c r="I361" s="171">
        <v>0</v>
      </c>
      <c r="J361" s="32">
        <f t="shared" si="23"/>
        <v>24</v>
      </c>
      <c r="AG361" s="95" t="s">
        <v>109</v>
      </c>
      <c r="AH361" s="33">
        <f t="shared" si="26"/>
        <v>0</v>
      </c>
      <c r="AI361" s="33"/>
      <c r="AJ361" s="33"/>
      <c r="AK361" s="33"/>
      <c r="AL361" s="33"/>
      <c r="AM361" s="95" t="s">
        <v>109</v>
      </c>
      <c r="AN361" s="113" t="s">
        <v>334</v>
      </c>
    </row>
    <row r="362" spans="1:40" s="67" customFormat="1" ht="15.75" customHeight="1">
      <c r="A362" s="64"/>
      <c r="B362" s="65"/>
      <c r="C362" s="61"/>
      <c r="D362" s="28" t="s">
        <v>101</v>
      </c>
      <c r="E362" s="29" t="s">
        <v>102</v>
      </c>
      <c r="F362" s="97" t="str">
        <f t="shared" si="27"/>
        <v>233 902,00</v>
      </c>
      <c r="G362" s="171">
        <v>258802</v>
      </c>
      <c r="H362" s="171">
        <v>258763.82</v>
      </c>
      <c r="I362" s="171">
        <v>6207.58</v>
      </c>
      <c r="J362" s="32">
        <f t="shared" si="23"/>
        <v>99.98524740921631</v>
      </c>
      <c r="AG362" s="95" t="s">
        <v>101</v>
      </c>
      <c r="AH362" s="33">
        <f t="shared" si="26"/>
        <v>0</v>
      </c>
      <c r="AI362" s="33"/>
      <c r="AJ362" s="33"/>
      <c r="AK362" s="33"/>
      <c r="AL362" s="33"/>
      <c r="AM362" s="95" t="s">
        <v>101</v>
      </c>
      <c r="AN362" s="113" t="s">
        <v>470</v>
      </c>
    </row>
    <row r="363" spans="1:40" s="12" customFormat="1" ht="21" customHeight="1">
      <c r="A363" s="10"/>
      <c r="B363" s="26"/>
      <c r="C363" s="62"/>
      <c r="D363" s="28" t="s">
        <v>111</v>
      </c>
      <c r="E363" s="29" t="s">
        <v>112</v>
      </c>
      <c r="F363" s="97" t="str">
        <f t="shared" si="27"/>
        <v>20 340,00</v>
      </c>
      <c r="G363" s="171">
        <v>17377</v>
      </c>
      <c r="H363" s="171">
        <v>17375.17</v>
      </c>
      <c r="I363" s="171">
        <v>16505.07</v>
      </c>
      <c r="J363" s="32">
        <f t="shared" si="23"/>
        <v>99.98946883811934</v>
      </c>
      <c r="AG363" s="95" t="s">
        <v>111</v>
      </c>
      <c r="AH363" s="33">
        <f t="shared" si="26"/>
        <v>0</v>
      </c>
      <c r="AI363" s="33"/>
      <c r="AJ363" s="33"/>
      <c r="AK363" s="33"/>
      <c r="AL363" s="33"/>
      <c r="AM363" s="95" t="s">
        <v>111</v>
      </c>
      <c r="AN363" s="113" t="s">
        <v>471</v>
      </c>
    </row>
    <row r="364" spans="1:40" s="12" customFormat="1" ht="15" customHeight="1">
      <c r="A364" s="10"/>
      <c r="B364" s="26"/>
      <c r="C364" s="62"/>
      <c r="D364" s="28" t="s">
        <v>103</v>
      </c>
      <c r="E364" s="29" t="s">
        <v>104</v>
      </c>
      <c r="F364" s="97" t="str">
        <f t="shared" si="27"/>
        <v>39 230,00</v>
      </c>
      <c r="G364" s="171">
        <v>45230</v>
      </c>
      <c r="H364" s="171">
        <v>45146.19</v>
      </c>
      <c r="I364" s="171">
        <v>6132.2</v>
      </c>
      <c r="J364" s="32">
        <f t="shared" si="23"/>
        <v>99.81470263099713</v>
      </c>
      <c r="AG364" s="95" t="s">
        <v>103</v>
      </c>
      <c r="AH364" s="33">
        <f t="shared" si="26"/>
        <v>0</v>
      </c>
      <c r="AI364" s="33"/>
      <c r="AJ364" s="33"/>
      <c r="AK364" s="33"/>
      <c r="AL364" s="33"/>
      <c r="AM364" s="95" t="s">
        <v>103</v>
      </c>
      <c r="AN364" s="113" t="s">
        <v>472</v>
      </c>
    </row>
    <row r="365" spans="1:40" s="12" customFormat="1" ht="15" customHeight="1">
      <c r="A365" s="10"/>
      <c r="B365" s="26"/>
      <c r="C365" s="62"/>
      <c r="D365" s="28" t="s">
        <v>105</v>
      </c>
      <c r="E365" s="29" t="s">
        <v>106</v>
      </c>
      <c r="F365" s="97" t="str">
        <f t="shared" si="27"/>
        <v>5 200,00</v>
      </c>
      <c r="G365" s="171">
        <v>5700</v>
      </c>
      <c r="H365" s="171">
        <v>5489.86</v>
      </c>
      <c r="I365" s="171">
        <v>687.34</v>
      </c>
      <c r="J365" s="32">
        <f t="shared" si="23"/>
        <v>96.31333333333333</v>
      </c>
      <c r="AG365" s="95" t="s">
        <v>105</v>
      </c>
      <c r="AH365" s="33">
        <f t="shared" si="26"/>
        <v>0</v>
      </c>
      <c r="AI365" s="33"/>
      <c r="AJ365" s="33"/>
      <c r="AK365" s="33"/>
      <c r="AL365" s="33"/>
      <c r="AM365" s="95" t="s">
        <v>105</v>
      </c>
      <c r="AN365" s="113" t="s">
        <v>473</v>
      </c>
    </row>
    <row r="366" spans="1:40" s="12" customFormat="1" ht="33.75">
      <c r="A366" s="10"/>
      <c r="B366" s="26"/>
      <c r="C366" s="62"/>
      <c r="D366" s="28" t="s">
        <v>71</v>
      </c>
      <c r="E366" s="29" t="s">
        <v>72</v>
      </c>
      <c r="F366" s="97" t="str">
        <f t="shared" si="27"/>
        <v>5 950,00</v>
      </c>
      <c r="G366" s="99">
        <v>0</v>
      </c>
      <c r="H366" s="99">
        <v>0</v>
      </c>
      <c r="I366" s="99">
        <v>0</v>
      </c>
      <c r="J366" s="32">
        <v>0</v>
      </c>
      <c r="AG366" s="95" t="s">
        <v>71</v>
      </c>
      <c r="AH366" s="33">
        <f t="shared" si="26"/>
        <v>0</v>
      </c>
      <c r="AI366" s="33"/>
      <c r="AJ366" s="33"/>
      <c r="AK366" s="33"/>
      <c r="AL366" s="33"/>
      <c r="AM366" s="95" t="s">
        <v>71</v>
      </c>
      <c r="AN366" s="113" t="s">
        <v>474</v>
      </c>
    </row>
    <row r="367" spans="1:40" s="12" customFormat="1" ht="13.5" customHeight="1">
      <c r="A367" s="10"/>
      <c r="B367" s="26"/>
      <c r="C367" s="62"/>
      <c r="D367" s="28" t="s">
        <v>29</v>
      </c>
      <c r="E367" s="29" t="s">
        <v>30</v>
      </c>
      <c r="F367" s="97" t="str">
        <f t="shared" si="27"/>
        <v>6 200,00</v>
      </c>
      <c r="G367" s="171">
        <v>10200</v>
      </c>
      <c r="H367" s="171">
        <v>10200</v>
      </c>
      <c r="I367" s="171">
        <v>0</v>
      </c>
      <c r="J367" s="32">
        <f t="shared" si="23"/>
        <v>100</v>
      </c>
      <c r="AG367" s="95" t="s">
        <v>29</v>
      </c>
      <c r="AH367" s="33">
        <f t="shared" si="26"/>
        <v>0</v>
      </c>
      <c r="AI367" s="33"/>
      <c r="AJ367" s="33"/>
      <c r="AK367" s="33"/>
      <c r="AL367" s="33"/>
      <c r="AM367" s="95" t="s">
        <v>29</v>
      </c>
      <c r="AN367" s="113" t="s">
        <v>324</v>
      </c>
    </row>
    <row r="368" spans="1:40" s="12" customFormat="1" ht="22.5">
      <c r="A368" s="10"/>
      <c r="B368" s="26"/>
      <c r="C368" s="62"/>
      <c r="D368" s="28" t="s">
        <v>35</v>
      </c>
      <c r="E368" s="29" t="s">
        <v>36</v>
      </c>
      <c r="F368" s="97" t="str">
        <f t="shared" si="27"/>
        <v>1 500,00</v>
      </c>
      <c r="G368" s="171">
        <v>1500</v>
      </c>
      <c r="H368" s="171">
        <v>1500</v>
      </c>
      <c r="I368" s="171">
        <v>0</v>
      </c>
      <c r="J368" s="32">
        <f t="shared" si="23"/>
        <v>100</v>
      </c>
      <c r="AG368" s="95" t="s">
        <v>35</v>
      </c>
      <c r="AH368" s="33">
        <f t="shared" si="26"/>
        <v>0</v>
      </c>
      <c r="AI368" s="33"/>
      <c r="AJ368" s="33"/>
      <c r="AK368" s="33"/>
      <c r="AL368" s="33"/>
      <c r="AM368" s="95" t="s">
        <v>35</v>
      </c>
      <c r="AN368" s="113" t="s">
        <v>323</v>
      </c>
    </row>
    <row r="369" spans="1:40" s="12" customFormat="1" ht="11.25">
      <c r="A369" s="10"/>
      <c r="B369" s="26"/>
      <c r="C369" s="62"/>
      <c r="D369" s="28" t="s">
        <v>37</v>
      </c>
      <c r="E369" s="29" t="s">
        <v>38</v>
      </c>
      <c r="F369" s="97" t="str">
        <f t="shared" si="27"/>
        <v>60 000,00</v>
      </c>
      <c r="G369" s="171">
        <v>60000</v>
      </c>
      <c r="H369" s="171">
        <v>60000</v>
      </c>
      <c r="I369" s="171">
        <v>0</v>
      </c>
      <c r="J369" s="32">
        <f t="shared" si="23"/>
        <v>100</v>
      </c>
      <c r="AG369" s="95" t="s">
        <v>37</v>
      </c>
      <c r="AH369" s="33">
        <f t="shared" si="26"/>
        <v>0</v>
      </c>
      <c r="AI369" s="33"/>
      <c r="AJ369" s="33"/>
      <c r="AK369" s="33"/>
      <c r="AL369" s="33"/>
      <c r="AM369" s="95" t="s">
        <v>37</v>
      </c>
      <c r="AN369" s="113" t="s">
        <v>475</v>
      </c>
    </row>
    <row r="370" spans="1:40" s="12" customFormat="1" ht="12.75" customHeight="1">
      <c r="A370" s="10"/>
      <c r="B370" s="26"/>
      <c r="C370" s="62"/>
      <c r="D370" s="28" t="s">
        <v>39</v>
      </c>
      <c r="E370" s="29" t="s">
        <v>40</v>
      </c>
      <c r="F370" s="97" t="str">
        <f t="shared" si="27"/>
        <v>1 000,00</v>
      </c>
      <c r="G370" s="171">
        <v>1000</v>
      </c>
      <c r="H370" s="171">
        <v>0</v>
      </c>
      <c r="I370" s="171">
        <v>0</v>
      </c>
      <c r="J370" s="32">
        <f t="shared" si="23"/>
        <v>0</v>
      </c>
      <c r="AG370" s="95" t="s">
        <v>39</v>
      </c>
      <c r="AH370" s="33">
        <f t="shared" si="26"/>
        <v>0</v>
      </c>
      <c r="AI370" s="33"/>
      <c r="AJ370" s="33"/>
      <c r="AK370" s="33"/>
      <c r="AL370" s="33"/>
      <c r="AM370" s="95" t="s">
        <v>39</v>
      </c>
      <c r="AN370" s="113" t="s">
        <v>334</v>
      </c>
    </row>
    <row r="371" spans="1:40" s="12" customFormat="1" ht="11.25">
      <c r="A371" s="10"/>
      <c r="B371" s="26"/>
      <c r="C371" s="62"/>
      <c r="D371" s="28" t="s">
        <v>41</v>
      </c>
      <c r="E371" s="29" t="s">
        <v>42</v>
      </c>
      <c r="F371" s="97" t="str">
        <f t="shared" si="27"/>
        <v>2 000,00</v>
      </c>
      <c r="G371" s="171">
        <v>530</v>
      </c>
      <c r="H371" s="171">
        <v>529.45</v>
      </c>
      <c r="I371" s="171">
        <v>0</v>
      </c>
      <c r="J371" s="32">
        <f t="shared" si="23"/>
        <v>99.89622641509435</v>
      </c>
      <c r="AG371" s="95" t="s">
        <v>41</v>
      </c>
      <c r="AH371" s="33">
        <f t="shared" si="26"/>
        <v>0</v>
      </c>
      <c r="AI371" s="33"/>
      <c r="AJ371" s="33"/>
      <c r="AK371" s="33"/>
      <c r="AL371" s="33"/>
      <c r="AM371" s="95" t="s">
        <v>41</v>
      </c>
      <c r="AN371" s="113" t="s">
        <v>299</v>
      </c>
    </row>
    <row r="372" spans="1:40" s="12" customFormat="1" ht="15" customHeight="1">
      <c r="A372" s="10"/>
      <c r="B372" s="26"/>
      <c r="C372" s="62"/>
      <c r="D372" s="28" t="s">
        <v>43</v>
      </c>
      <c r="E372" s="29" t="s">
        <v>44</v>
      </c>
      <c r="F372" s="97" t="str">
        <f t="shared" si="27"/>
        <v>6 000,00</v>
      </c>
      <c r="G372" s="171">
        <v>6000</v>
      </c>
      <c r="H372" s="171">
        <v>6000</v>
      </c>
      <c r="I372" s="171">
        <v>0</v>
      </c>
      <c r="J372" s="32">
        <f aca="true" t="shared" si="28" ref="J372:J429">H372*100/G372</f>
        <v>100</v>
      </c>
      <c r="AG372" s="95" t="s">
        <v>43</v>
      </c>
      <c r="AH372" s="33">
        <f t="shared" si="26"/>
        <v>0</v>
      </c>
      <c r="AI372" s="33"/>
      <c r="AJ372" s="33"/>
      <c r="AK372" s="33"/>
      <c r="AL372" s="33"/>
      <c r="AM372" s="95" t="s">
        <v>43</v>
      </c>
      <c r="AN372" s="113" t="s">
        <v>398</v>
      </c>
    </row>
    <row r="373" spans="1:40" s="12" customFormat="1" ht="15" customHeight="1">
      <c r="A373" s="10"/>
      <c r="B373" s="26"/>
      <c r="C373" s="62"/>
      <c r="D373" s="28" t="s">
        <v>45</v>
      </c>
      <c r="E373" s="29" t="s">
        <v>46</v>
      </c>
      <c r="F373" s="97" t="str">
        <f t="shared" si="27"/>
        <v>260,00</v>
      </c>
      <c r="G373" s="171">
        <v>260</v>
      </c>
      <c r="H373" s="171">
        <v>260</v>
      </c>
      <c r="I373" s="171">
        <v>0</v>
      </c>
      <c r="J373" s="32">
        <f t="shared" si="28"/>
        <v>100</v>
      </c>
      <c r="AG373" s="95" t="s">
        <v>45</v>
      </c>
      <c r="AH373" s="33">
        <f t="shared" si="26"/>
        <v>0</v>
      </c>
      <c r="AI373" s="33"/>
      <c r="AJ373" s="33"/>
      <c r="AK373" s="33"/>
      <c r="AL373" s="33"/>
      <c r="AM373" s="95" t="s">
        <v>45</v>
      </c>
      <c r="AN373" s="113" t="s">
        <v>476</v>
      </c>
    </row>
    <row r="374" spans="1:40" s="12" customFormat="1" ht="45">
      <c r="A374" s="10"/>
      <c r="B374" s="26"/>
      <c r="C374" s="62"/>
      <c r="D374" s="28" t="s">
        <v>47</v>
      </c>
      <c r="E374" s="29" t="s">
        <v>48</v>
      </c>
      <c r="F374" s="97" t="str">
        <f t="shared" si="27"/>
        <v>500,00</v>
      </c>
      <c r="G374" s="171">
        <v>500</v>
      </c>
      <c r="H374" s="171">
        <v>500</v>
      </c>
      <c r="I374" s="171">
        <v>0</v>
      </c>
      <c r="J374" s="32">
        <f t="shared" si="28"/>
        <v>100</v>
      </c>
      <c r="AG374" s="95" t="s">
        <v>47</v>
      </c>
      <c r="AH374" s="33">
        <f t="shared" si="26"/>
        <v>0</v>
      </c>
      <c r="AI374" s="33"/>
      <c r="AJ374" s="33"/>
      <c r="AK374" s="33"/>
      <c r="AL374" s="33"/>
      <c r="AM374" s="95" t="s">
        <v>47</v>
      </c>
      <c r="AN374" s="113" t="s">
        <v>337</v>
      </c>
    </row>
    <row r="375" spans="1:40" s="12" customFormat="1" ht="45">
      <c r="A375" s="10"/>
      <c r="B375" s="26"/>
      <c r="C375" s="62"/>
      <c r="D375" s="28" t="s">
        <v>49</v>
      </c>
      <c r="E375" s="29" t="s">
        <v>50</v>
      </c>
      <c r="F375" s="97" t="str">
        <f t="shared" si="27"/>
        <v>1 500,00</v>
      </c>
      <c r="G375" s="171">
        <v>1500</v>
      </c>
      <c r="H375" s="171">
        <v>1454.57</v>
      </c>
      <c r="I375" s="171">
        <v>0</v>
      </c>
      <c r="J375" s="32">
        <f t="shared" si="28"/>
        <v>96.97133333333333</v>
      </c>
      <c r="AG375" s="95" t="s">
        <v>49</v>
      </c>
      <c r="AH375" s="33">
        <f t="shared" si="26"/>
        <v>0</v>
      </c>
      <c r="AI375" s="33"/>
      <c r="AJ375" s="33"/>
      <c r="AK375" s="33"/>
      <c r="AL375" s="33"/>
      <c r="AM375" s="95" t="s">
        <v>49</v>
      </c>
      <c r="AN375" s="113" t="s">
        <v>323</v>
      </c>
    </row>
    <row r="376" spans="1:40" s="12" customFormat="1" ht="11.25">
      <c r="A376" s="10"/>
      <c r="B376" s="26"/>
      <c r="C376" s="62"/>
      <c r="D376" s="28" t="s">
        <v>51</v>
      </c>
      <c r="E376" s="29" t="s">
        <v>115</v>
      </c>
      <c r="F376" s="97" t="str">
        <f t="shared" si="27"/>
        <v>130,00</v>
      </c>
      <c r="G376" s="171">
        <v>130</v>
      </c>
      <c r="H376" s="171">
        <v>130</v>
      </c>
      <c r="I376" s="171">
        <v>0</v>
      </c>
      <c r="J376" s="32">
        <f t="shared" si="28"/>
        <v>100</v>
      </c>
      <c r="AG376" s="95" t="s">
        <v>51</v>
      </c>
      <c r="AH376" s="33">
        <f t="shared" si="26"/>
        <v>0</v>
      </c>
      <c r="AI376" s="33"/>
      <c r="AJ376" s="33"/>
      <c r="AK376" s="33"/>
      <c r="AL376" s="33"/>
      <c r="AM376" s="95" t="s">
        <v>51</v>
      </c>
      <c r="AN376" s="113" t="s">
        <v>477</v>
      </c>
    </row>
    <row r="377" spans="1:40" s="12" customFormat="1" ht="11.25">
      <c r="A377" s="10"/>
      <c r="B377" s="26"/>
      <c r="C377" s="62"/>
      <c r="D377" s="28" t="s">
        <v>52</v>
      </c>
      <c r="E377" s="29" t="s">
        <v>53</v>
      </c>
      <c r="F377" s="97" t="str">
        <f t="shared" si="27"/>
        <v>1 500,00</v>
      </c>
      <c r="G377" s="171">
        <v>1500</v>
      </c>
      <c r="H377" s="171">
        <v>1500</v>
      </c>
      <c r="I377" s="171">
        <v>0</v>
      </c>
      <c r="J377" s="32">
        <f t="shared" si="28"/>
        <v>100</v>
      </c>
      <c r="AG377" s="95" t="s">
        <v>52</v>
      </c>
      <c r="AH377" s="33">
        <f t="shared" si="26"/>
        <v>0</v>
      </c>
      <c r="AI377" s="33"/>
      <c r="AJ377" s="33"/>
      <c r="AK377" s="33"/>
      <c r="AL377" s="33"/>
      <c r="AM377" s="95" t="s">
        <v>52</v>
      </c>
      <c r="AN377" s="113" t="s">
        <v>323</v>
      </c>
    </row>
    <row r="378" spans="1:40" s="12" customFormat="1" ht="22.5">
      <c r="A378" s="10"/>
      <c r="B378" s="26"/>
      <c r="C378" s="62"/>
      <c r="D378" s="28" t="s">
        <v>54</v>
      </c>
      <c r="E378" s="29" t="s">
        <v>55</v>
      </c>
      <c r="F378" s="97" t="str">
        <f t="shared" si="27"/>
        <v>12 568,00</v>
      </c>
      <c r="G378" s="171">
        <v>7517</v>
      </c>
      <c r="H378" s="171">
        <v>7517</v>
      </c>
      <c r="I378" s="171">
        <v>0</v>
      </c>
      <c r="J378" s="32">
        <f t="shared" si="28"/>
        <v>100</v>
      </c>
      <c r="AG378" s="95" t="s">
        <v>54</v>
      </c>
      <c r="AH378" s="33">
        <f t="shared" si="26"/>
        <v>0</v>
      </c>
      <c r="AI378" s="33"/>
      <c r="AJ378" s="33"/>
      <c r="AK378" s="33"/>
      <c r="AL378" s="33"/>
      <c r="AM378" s="95" t="s">
        <v>54</v>
      </c>
      <c r="AN378" s="113" t="s">
        <v>478</v>
      </c>
    </row>
    <row r="379" spans="1:40" s="12" customFormat="1" ht="15" customHeight="1">
      <c r="A379" s="10"/>
      <c r="B379" s="26"/>
      <c r="C379" s="20" t="s">
        <v>214</v>
      </c>
      <c r="D379" s="20"/>
      <c r="E379" s="21" t="s">
        <v>215</v>
      </c>
      <c r="F379" s="22">
        <f>F380+F381+F383+F384+F385+F386+F387+F388+F389+F390+F391+F392+F393+F394+F395+F396+F397+F398+F399+F400+F401+F402+F403</f>
        <v>7248315.88</v>
      </c>
      <c r="G379" s="22">
        <f>SUM(G380:G403)</f>
        <v>7190599.220000001</v>
      </c>
      <c r="H379" s="22">
        <f>SUM(H380:H403)</f>
        <v>7073752.539999998</v>
      </c>
      <c r="I379" s="22">
        <f>SUM(I380:I403)</f>
        <v>586366.3099999999</v>
      </c>
      <c r="J379" s="23">
        <f t="shared" si="28"/>
        <v>98.37500775074483</v>
      </c>
      <c r="AH379" s="33">
        <f t="shared" si="26"/>
        <v>0</v>
      </c>
      <c r="AI379" s="33"/>
      <c r="AJ379" s="33"/>
      <c r="AK379" s="33" t="str">
        <f>'[1]sheet1'!$F$300</f>
        <v>7 248 315,88</v>
      </c>
      <c r="AL379" s="33"/>
      <c r="AM379" s="108"/>
      <c r="AN379" s="114" t="s">
        <v>479</v>
      </c>
    </row>
    <row r="380" spans="1:40" s="12" customFormat="1" ht="21" customHeight="1">
      <c r="A380" s="10"/>
      <c r="B380" s="26"/>
      <c r="C380" s="62"/>
      <c r="D380" s="28" t="s">
        <v>216</v>
      </c>
      <c r="E380" s="29" t="s">
        <v>217</v>
      </c>
      <c r="F380" s="60" t="str">
        <f>AN380</f>
        <v>3 400,00</v>
      </c>
      <c r="G380" s="171">
        <v>6060</v>
      </c>
      <c r="H380" s="171">
        <v>6060</v>
      </c>
      <c r="I380" s="171">
        <v>0</v>
      </c>
      <c r="J380" s="32">
        <f t="shared" si="28"/>
        <v>100</v>
      </c>
      <c r="AG380" s="95" t="s">
        <v>216</v>
      </c>
      <c r="AH380" s="33">
        <f t="shared" si="26"/>
        <v>0</v>
      </c>
      <c r="AI380" s="33"/>
      <c r="AJ380" s="33"/>
      <c r="AK380" s="33"/>
      <c r="AL380" s="33"/>
      <c r="AM380" s="95" t="s">
        <v>216</v>
      </c>
      <c r="AN380" s="113" t="s">
        <v>400</v>
      </c>
    </row>
    <row r="381" spans="1:40" s="12" customFormat="1" ht="23.25" customHeight="1">
      <c r="A381" s="10"/>
      <c r="B381" s="26"/>
      <c r="C381" s="62"/>
      <c r="D381" s="28" t="s">
        <v>109</v>
      </c>
      <c r="E381" s="29" t="s">
        <v>110</v>
      </c>
      <c r="F381" s="60" t="str">
        <f>AN381</f>
        <v>5 500,00</v>
      </c>
      <c r="G381" s="171">
        <v>34520</v>
      </c>
      <c r="H381" s="171">
        <v>33971.1</v>
      </c>
      <c r="I381" s="171">
        <v>0</v>
      </c>
      <c r="J381" s="32">
        <f t="shared" si="28"/>
        <v>98.40990730011588</v>
      </c>
      <c r="AG381" s="95" t="s">
        <v>109</v>
      </c>
      <c r="AH381" s="33">
        <f t="shared" si="26"/>
        <v>0</v>
      </c>
      <c r="AI381" s="33"/>
      <c r="AJ381" s="33"/>
      <c r="AK381" s="33"/>
      <c r="AL381" s="33"/>
      <c r="AM381" s="95" t="s">
        <v>109</v>
      </c>
      <c r="AN381" s="113" t="s">
        <v>480</v>
      </c>
    </row>
    <row r="382" spans="1:40" s="12" customFormat="1" ht="23.25" customHeight="1">
      <c r="A382" s="10"/>
      <c r="B382" s="26"/>
      <c r="C382" s="62"/>
      <c r="D382" s="158" t="s">
        <v>723</v>
      </c>
      <c r="E382" s="159" t="s">
        <v>724</v>
      </c>
      <c r="F382" s="60"/>
      <c r="G382" s="171">
        <v>4600</v>
      </c>
      <c r="H382" s="171">
        <v>0</v>
      </c>
      <c r="I382" s="171">
        <v>0</v>
      </c>
      <c r="J382" s="32">
        <f t="shared" si="28"/>
        <v>0</v>
      </c>
      <c r="AG382" s="95"/>
      <c r="AH382" s="33"/>
      <c r="AI382" s="33"/>
      <c r="AJ382" s="33"/>
      <c r="AK382" s="33"/>
      <c r="AL382" s="33"/>
      <c r="AM382" s="95"/>
      <c r="AN382" s="113"/>
    </row>
    <row r="383" spans="1:40" s="12" customFormat="1" ht="15" customHeight="1">
      <c r="A383" s="10"/>
      <c r="B383" s="26"/>
      <c r="C383" s="62"/>
      <c r="D383" s="28" t="s">
        <v>101</v>
      </c>
      <c r="E383" s="29" t="s">
        <v>102</v>
      </c>
      <c r="F383" s="60" t="str">
        <f aca="true" t="shared" si="29" ref="F383:F402">AN383</f>
        <v>4 346 340,00</v>
      </c>
      <c r="G383" s="171">
        <v>4078648</v>
      </c>
      <c r="H383" s="171">
        <v>4066827.8</v>
      </c>
      <c r="I383" s="171">
        <v>94389.6</v>
      </c>
      <c r="J383" s="32">
        <f t="shared" si="28"/>
        <v>99.71019318166216</v>
      </c>
      <c r="AG383" s="95" t="s">
        <v>101</v>
      </c>
      <c r="AH383" s="33">
        <f t="shared" si="26"/>
        <v>0</v>
      </c>
      <c r="AI383" s="33"/>
      <c r="AJ383" s="33"/>
      <c r="AK383" s="33"/>
      <c r="AL383" s="33"/>
      <c r="AM383" s="95" t="s">
        <v>101</v>
      </c>
      <c r="AN383" s="113" t="s">
        <v>481</v>
      </c>
    </row>
    <row r="384" spans="1:40" s="12" customFormat="1" ht="15" customHeight="1">
      <c r="A384" s="10"/>
      <c r="B384" s="26"/>
      <c r="C384" s="62"/>
      <c r="D384" s="28" t="s">
        <v>111</v>
      </c>
      <c r="E384" s="29" t="s">
        <v>112</v>
      </c>
      <c r="F384" s="60" t="str">
        <f t="shared" si="29"/>
        <v>304 334,00</v>
      </c>
      <c r="G384" s="171">
        <v>322268</v>
      </c>
      <c r="H384" s="171">
        <v>322161.31</v>
      </c>
      <c r="I384" s="171">
        <v>334767.24</v>
      </c>
      <c r="J384" s="32">
        <f t="shared" si="28"/>
        <v>99.96689401367806</v>
      </c>
      <c r="AG384" s="95" t="s">
        <v>111</v>
      </c>
      <c r="AH384" s="33">
        <f t="shared" si="26"/>
        <v>0</v>
      </c>
      <c r="AI384" s="33"/>
      <c r="AJ384" s="33"/>
      <c r="AK384" s="33"/>
      <c r="AL384" s="33"/>
      <c r="AM384" s="95" t="s">
        <v>111</v>
      </c>
      <c r="AN384" s="113" t="s">
        <v>482</v>
      </c>
    </row>
    <row r="385" spans="1:40" s="12" customFormat="1" ht="15" customHeight="1">
      <c r="A385" s="10"/>
      <c r="B385" s="26"/>
      <c r="C385" s="62"/>
      <c r="D385" s="28" t="s">
        <v>103</v>
      </c>
      <c r="E385" s="29" t="s">
        <v>104</v>
      </c>
      <c r="F385" s="60" t="str">
        <f t="shared" si="29"/>
        <v>704 795,00</v>
      </c>
      <c r="G385" s="171">
        <v>727925</v>
      </c>
      <c r="H385" s="171">
        <v>724109.23</v>
      </c>
      <c r="I385" s="171">
        <v>106024.58</v>
      </c>
      <c r="J385" s="32">
        <f t="shared" si="28"/>
        <v>99.47580176529175</v>
      </c>
      <c r="AG385" s="95" t="s">
        <v>103</v>
      </c>
      <c r="AH385" s="33">
        <f t="shared" si="26"/>
        <v>0</v>
      </c>
      <c r="AI385" s="33"/>
      <c r="AJ385" s="33"/>
      <c r="AK385" s="33"/>
      <c r="AL385" s="33"/>
      <c r="AM385" s="95" t="s">
        <v>103</v>
      </c>
      <c r="AN385" s="113" t="s">
        <v>483</v>
      </c>
    </row>
    <row r="386" spans="1:40" s="12" customFormat="1" ht="15" customHeight="1">
      <c r="A386" s="10"/>
      <c r="B386" s="26"/>
      <c r="C386" s="62"/>
      <c r="D386" s="28" t="s">
        <v>105</v>
      </c>
      <c r="E386" s="29" t="s">
        <v>106</v>
      </c>
      <c r="F386" s="60" t="str">
        <f t="shared" si="29"/>
        <v>103 629,00</v>
      </c>
      <c r="G386" s="171">
        <v>85829</v>
      </c>
      <c r="H386" s="171">
        <v>85404.34</v>
      </c>
      <c r="I386" s="171">
        <v>12869.55</v>
      </c>
      <c r="J386" s="32">
        <f t="shared" si="28"/>
        <v>99.50522550653042</v>
      </c>
      <c r="AG386" s="95" t="s">
        <v>105</v>
      </c>
      <c r="AH386" s="33">
        <f t="shared" si="26"/>
        <v>0</v>
      </c>
      <c r="AI386" s="33"/>
      <c r="AJ386" s="33"/>
      <c r="AK386" s="33"/>
      <c r="AL386" s="33"/>
      <c r="AM386" s="95" t="s">
        <v>105</v>
      </c>
      <c r="AN386" s="113" t="s">
        <v>484</v>
      </c>
    </row>
    <row r="387" spans="1:40" s="12" customFormat="1" ht="26.25" customHeight="1">
      <c r="A387" s="10"/>
      <c r="B387" s="26"/>
      <c r="C387" s="62"/>
      <c r="D387" s="28" t="s">
        <v>71</v>
      </c>
      <c r="E387" s="29" t="s">
        <v>72</v>
      </c>
      <c r="F387" s="60" t="str">
        <f t="shared" si="29"/>
        <v>10 400,00</v>
      </c>
      <c r="G387" s="99">
        <v>0</v>
      </c>
      <c r="H387" s="99">
        <v>0</v>
      </c>
      <c r="I387" s="99">
        <v>0</v>
      </c>
      <c r="J387" s="32">
        <v>0</v>
      </c>
      <c r="AG387" s="95" t="s">
        <v>71</v>
      </c>
      <c r="AH387" s="33">
        <f t="shared" si="26"/>
        <v>0</v>
      </c>
      <c r="AI387" s="33"/>
      <c r="AJ387" s="33"/>
      <c r="AK387" s="33"/>
      <c r="AL387" s="33"/>
      <c r="AM387" s="95" t="s">
        <v>71</v>
      </c>
      <c r="AN387" s="113" t="s">
        <v>485</v>
      </c>
    </row>
    <row r="388" spans="1:40" s="12" customFormat="1" ht="14.25" customHeight="1">
      <c r="A388" s="10"/>
      <c r="B388" s="26"/>
      <c r="C388" s="62"/>
      <c r="D388" s="28" t="s">
        <v>113</v>
      </c>
      <c r="E388" s="29" t="s">
        <v>114</v>
      </c>
      <c r="F388" s="60" t="str">
        <f t="shared" si="29"/>
        <v>2 500,00</v>
      </c>
      <c r="G388" s="171">
        <v>1500</v>
      </c>
      <c r="H388" s="171">
        <v>0</v>
      </c>
      <c r="I388" s="171">
        <v>0</v>
      </c>
      <c r="J388" s="32">
        <f t="shared" si="28"/>
        <v>0</v>
      </c>
      <c r="AG388" s="95" t="s">
        <v>113</v>
      </c>
      <c r="AH388" s="33">
        <f t="shared" si="26"/>
        <v>0</v>
      </c>
      <c r="AI388" s="33"/>
      <c r="AJ388" s="33"/>
      <c r="AK388" s="33"/>
      <c r="AL388" s="33"/>
      <c r="AM388" s="95" t="s">
        <v>113</v>
      </c>
      <c r="AN388" s="113" t="s">
        <v>327</v>
      </c>
    </row>
    <row r="389" spans="1:40" s="12" customFormat="1" ht="15" customHeight="1">
      <c r="A389" s="10"/>
      <c r="B389" s="26"/>
      <c r="C389" s="62"/>
      <c r="D389" s="28" t="s">
        <v>29</v>
      </c>
      <c r="E389" s="29" t="s">
        <v>30</v>
      </c>
      <c r="F389" s="60" t="str">
        <f t="shared" si="29"/>
        <v>60 000,00</v>
      </c>
      <c r="G389" s="171">
        <v>198076</v>
      </c>
      <c r="H389" s="171">
        <v>193961.52</v>
      </c>
      <c r="I389" s="171">
        <v>370.15</v>
      </c>
      <c r="J389" s="32">
        <f t="shared" si="28"/>
        <v>97.92277711585452</v>
      </c>
      <c r="AG389" s="95" t="s">
        <v>29</v>
      </c>
      <c r="AH389" s="33">
        <f t="shared" si="26"/>
        <v>0</v>
      </c>
      <c r="AI389" s="33"/>
      <c r="AJ389" s="33"/>
      <c r="AK389" s="33"/>
      <c r="AL389" s="33"/>
      <c r="AM389" s="95" t="s">
        <v>29</v>
      </c>
      <c r="AN389" s="113" t="s">
        <v>475</v>
      </c>
    </row>
    <row r="390" spans="1:40" s="12" customFormat="1" ht="22.5">
      <c r="A390" s="10"/>
      <c r="B390" s="26"/>
      <c r="C390" s="62"/>
      <c r="D390" s="28" t="s">
        <v>35</v>
      </c>
      <c r="E390" s="29" t="s">
        <v>36</v>
      </c>
      <c r="F390" s="60" t="str">
        <f t="shared" si="29"/>
        <v>6 000,00</v>
      </c>
      <c r="G390" s="171">
        <v>8088</v>
      </c>
      <c r="H390" s="171">
        <v>8070.27</v>
      </c>
      <c r="I390" s="171">
        <v>0</v>
      </c>
      <c r="J390" s="32">
        <f t="shared" si="28"/>
        <v>99.78078635014836</v>
      </c>
      <c r="AG390" s="95" t="s">
        <v>35</v>
      </c>
      <c r="AH390" s="33">
        <f t="shared" si="26"/>
        <v>0</v>
      </c>
      <c r="AI390" s="33"/>
      <c r="AJ390" s="33"/>
      <c r="AK390" s="33"/>
      <c r="AL390" s="33"/>
      <c r="AM390" s="95" t="s">
        <v>35</v>
      </c>
      <c r="AN390" s="113" t="s">
        <v>398</v>
      </c>
    </row>
    <row r="391" spans="1:40" s="12" customFormat="1" ht="15" customHeight="1">
      <c r="A391" s="10"/>
      <c r="B391" s="26"/>
      <c r="C391" s="62"/>
      <c r="D391" s="28" t="s">
        <v>37</v>
      </c>
      <c r="E391" s="29" t="s">
        <v>38</v>
      </c>
      <c r="F391" s="60" t="str">
        <f t="shared" si="29"/>
        <v>223 681,00</v>
      </c>
      <c r="G391" s="171">
        <v>550105.48</v>
      </c>
      <c r="H391" s="171">
        <v>537199.1</v>
      </c>
      <c r="I391" s="171">
        <v>26838.86</v>
      </c>
      <c r="J391" s="32">
        <f t="shared" si="28"/>
        <v>97.653835406257</v>
      </c>
      <c r="AG391" s="95" t="s">
        <v>37</v>
      </c>
      <c r="AH391" s="33">
        <f t="shared" si="26"/>
        <v>0</v>
      </c>
      <c r="AI391" s="33"/>
      <c r="AJ391" s="33"/>
      <c r="AK391" s="33"/>
      <c r="AL391" s="33"/>
      <c r="AM391" s="95" t="s">
        <v>37</v>
      </c>
      <c r="AN391" s="113" t="s">
        <v>486</v>
      </c>
    </row>
    <row r="392" spans="1:40" s="12" customFormat="1" ht="21.75" customHeight="1">
      <c r="A392" s="10"/>
      <c r="B392" s="26"/>
      <c r="C392" s="62"/>
      <c r="D392" s="28" t="s">
        <v>39</v>
      </c>
      <c r="E392" s="29" t="s">
        <v>40</v>
      </c>
      <c r="F392" s="60" t="str">
        <f t="shared" si="29"/>
        <v>13 000,00</v>
      </c>
      <c r="G392" s="171">
        <v>108055.74</v>
      </c>
      <c r="H392" s="171">
        <v>47534.33</v>
      </c>
      <c r="I392" s="171">
        <v>0</v>
      </c>
      <c r="J392" s="32">
        <f t="shared" si="28"/>
        <v>43.99056449939633</v>
      </c>
      <c r="AG392" s="95" t="s">
        <v>39</v>
      </c>
      <c r="AH392" s="33">
        <f t="shared" si="26"/>
        <v>0</v>
      </c>
      <c r="AI392" s="33"/>
      <c r="AJ392" s="33"/>
      <c r="AK392" s="33"/>
      <c r="AL392" s="33"/>
      <c r="AM392" s="95" t="s">
        <v>39</v>
      </c>
      <c r="AN392" s="113" t="s">
        <v>487</v>
      </c>
    </row>
    <row r="393" spans="1:40" s="12" customFormat="1" ht="11.25">
      <c r="A393" s="10"/>
      <c r="B393" s="26"/>
      <c r="C393" s="62"/>
      <c r="D393" s="28" t="s">
        <v>41</v>
      </c>
      <c r="E393" s="29" t="s">
        <v>42</v>
      </c>
      <c r="F393" s="60" t="str">
        <f t="shared" si="29"/>
        <v>13 000,00</v>
      </c>
      <c r="G393" s="171">
        <v>11374</v>
      </c>
      <c r="H393" s="171">
        <v>10227.26</v>
      </c>
      <c r="I393" s="171">
        <v>412</v>
      </c>
      <c r="J393" s="32">
        <f t="shared" si="28"/>
        <v>89.91788289080358</v>
      </c>
      <c r="AG393" s="95" t="s">
        <v>41</v>
      </c>
      <c r="AH393" s="33">
        <f t="shared" si="26"/>
        <v>0</v>
      </c>
      <c r="AI393" s="33"/>
      <c r="AJ393" s="33"/>
      <c r="AK393" s="33"/>
      <c r="AL393" s="33"/>
      <c r="AM393" s="95" t="s">
        <v>41</v>
      </c>
      <c r="AN393" s="113" t="s">
        <v>487</v>
      </c>
    </row>
    <row r="394" spans="1:40" s="12" customFormat="1" ht="11.25">
      <c r="A394" s="10"/>
      <c r="B394" s="26"/>
      <c r="C394" s="62"/>
      <c r="D394" s="28" t="s">
        <v>43</v>
      </c>
      <c r="E394" s="29" t="s">
        <v>44</v>
      </c>
      <c r="F394" s="60" t="str">
        <f t="shared" si="29"/>
        <v>108 308,00</v>
      </c>
      <c r="G394" s="171">
        <v>179318</v>
      </c>
      <c r="H394" s="171">
        <v>173897.72</v>
      </c>
      <c r="I394" s="171">
        <v>7029.39</v>
      </c>
      <c r="J394" s="32">
        <f t="shared" si="28"/>
        <v>96.97728058532886</v>
      </c>
      <c r="AG394" s="95" t="s">
        <v>43</v>
      </c>
      <c r="AH394" s="33">
        <f t="shared" si="26"/>
        <v>0</v>
      </c>
      <c r="AI394" s="33"/>
      <c r="AJ394" s="33"/>
      <c r="AK394" s="33"/>
      <c r="AL394" s="33"/>
      <c r="AM394" s="95" t="s">
        <v>43</v>
      </c>
      <c r="AN394" s="113" t="s">
        <v>488</v>
      </c>
    </row>
    <row r="395" spans="1:40" s="12" customFormat="1" ht="15" customHeight="1">
      <c r="A395" s="10"/>
      <c r="B395" s="26"/>
      <c r="C395" s="62"/>
      <c r="D395" s="28" t="s">
        <v>45</v>
      </c>
      <c r="E395" s="29" t="s">
        <v>46</v>
      </c>
      <c r="F395" s="60" t="str">
        <f t="shared" si="29"/>
        <v>8 200,00</v>
      </c>
      <c r="G395" s="171">
        <v>8550</v>
      </c>
      <c r="H395" s="171">
        <v>8389.98</v>
      </c>
      <c r="I395" s="171">
        <v>0</v>
      </c>
      <c r="J395" s="32">
        <f t="shared" si="28"/>
        <v>98.12842105263158</v>
      </c>
      <c r="AG395" s="95" t="s">
        <v>45</v>
      </c>
      <c r="AH395" s="33">
        <f t="shared" si="26"/>
        <v>0</v>
      </c>
      <c r="AI395" s="33"/>
      <c r="AJ395" s="33"/>
      <c r="AK395" s="33"/>
      <c r="AL395" s="33"/>
      <c r="AM395" s="95" t="s">
        <v>45</v>
      </c>
      <c r="AN395" s="113" t="s">
        <v>489</v>
      </c>
    </row>
    <row r="396" spans="1:40" s="12" customFormat="1" ht="45">
      <c r="A396" s="10"/>
      <c r="B396" s="26"/>
      <c r="C396" s="62"/>
      <c r="D396" s="28" t="s">
        <v>47</v>
      </c>
      <c r="E396" s="29" t="s">
        <v>48</v>
      </c>
      <c r="F396" s="60" t="str">
        <f t="shared" si="29"/>
        <v>4 720,00</v>
      </c>
      <c r="G396" s="171">
        <v>4990</v>
      </c>
      <c r="H396" s="171">
        <v>4740.61</v>
      </c>
      <c r="I396" s="171">
        <v>318.94</v>
      </c>
      <c r="J396" s="32">
        <f t="shared" si="28"/>
        <v>95.00220440881762</v>
      </c>
      <c r="AG396" s="95" t="s">
        <v>47</v>
      </c>
      <c r="AH396" s="33">
        <f t="shared" si="26"/>
        <v>0</v>
      </c>
      <c r="AI396" s="33"/>
      <c r="AJ396" s="33"/>
      <c r="AK396" s="33"/>
      <c r="AL396" s="33"/>
      <c r="AM396" s="95" t="s">
        <v>47</v>
      </c>
      <c r="AN396" s="113" t="s">
        <v>490</v>
      </c>
    </row>
    <row r="397" spans="1:40" s="12" customFormat="1" ht="45">
      <c r="A397" s="10"/>
      <c r="B397" s="26"/>
      <c r="C397" s="62"/>
      <c r="D397" s="28" t="s">
        <v>49</v>
      </c>
      <c r="E397" s="29" t="s">
        <v>50</v>
      </c>
      <c r="F397" s="60" t="str">
        <f t="shared" si="29"/>
        <v>6 900,00</v>
      </c>
      <c r="G397" s="171">
        <v>6750</v>
      </c>
      <c r="H397" s="171">
        <v>6749.84</v>
      </c>
      <c r="I397" s="171">
        <v>0</v>
      </c>
      <c r="J397" s="32">
        <f t="shared" si="28"/>
        <v>99.99762962962963</v>
      </c>
      <c r="AG397" s="95" t="s">
        <v>49</v>
      </c>
      <c r="AH397" s="33">
        <f t="shared" si="26"/>
        <v>0</v>
      </c>
      <c r="AI397" s="33"/>
      <c r="AJ397" s="33"/>
      <c r="AK397" s="33"/>
      <c r="AL397" s="33"/>
      <c r="AM397" s="95" t="s">
        <v>49</v>
      </c>
      <c r="AN397" s="113" t="s">
        <v>491</v>
      </c>
    </row>
    <row r="398" spans="1:40" s="12" customFormat="1" ht="13.5" customHeight="1">
      <c r="A398" s="10"/>
      <c r="B398" s="26"/>
      <c r="C398" s="62"/>
      <c r="D398" s="28" t="s">
        <v>51</v>
      </c>
      <c r="E398" s="29" t="s">
        <v>115</v>
      </c>
      <c r="F398" s="60" t="str">
        <f t="shared" si="29"/>
        <v>5 000,00</v>
      </c>
      <c r="G398" s="171">
        <v>6570</v>
      </c>
      <c r="H398" s="171">
        <v>6521.46</v>
      </c>
      <c r="I398" s="171">
        <v>0</v>
      </c>
      <c r="J398" s="32">
        <f t="shared" si="28"/>
        <v>99.26118721461187</v>
      </c>
      <c r="AG398" s="95" t="s">
        <v>51</v>
      </c>
      <c r="AH398" s="33">
        <f t="shared" si="26"/>
        <v>0</v>
      </c>
      <c r="AI398" s="33"/>
      <c r="AJ398" s="33"/>
      <c r="AK398" s="33"/>
      <c r="AL398" s="33"/>
      <c r="AM398" s="95" t="s">
        <v>51</v>
      </c>
      <c r="AN398" s="113" t="s">
        <v>358</v>
      </c>
    </row>
    <row r="399" spans="1:40" s="12" customFormat="1" ht="13.5" customHeight="1">
      <c r="A399" s="10"/>
      <c r="B399" s="26"/>
      <c r="C399" s="62"/>
      <c r="D399" s="28" t="s">
        <v>52</v>
      </c>
      <c r="E399" s="29" t="s">
        <v>53</v>
      </c>
      <c r="F399" s="60" t="str">
        <f t="shared" si="29"/>
        <v>16 800,00</v>
      </c>
      <c r="G399" s="171">
        <v>13405</v>
      </c>
      <c r="H399" s="171">
        <v>9655.62</v>
      </c>
      <c r="I399" s="171">
        <v>3346</v>
      </c>
      <c r="J399" s="32">
        <f t="shared" si="28"/>
        <v>72.02998881014548</v>
      </c>
      <c r="AG399" s="95" t="s">
        <v>52</v>
      </c>
      <c r="AH399" s="33">
        <f t="shared" si="26"/>
        <v>0</v>
      </c>
      <c r="AI399" s="33"/>
      <c r="AJ399" s="33"/>
      <c r="AK399" s="33"/>
      <c r="AL399" s="33"/>
      <c r="AM399" s="95" t="s">
        <v>52</v>
      </c>
      <c r="AN399" s="113" t="s">
        <v>426</v>
      </c>
    </row>
    <row r="400" spans="1:40" s="12" customFormat="1" ht="22.5">
      <c r="A400" s="10"/>
      <c r="B400" s="26"/>
      <c r="C400" s="62"/>
      <c r="D400" s="28" t="s">
        <v>54</v>
      </c>
      <c r="E400" s="29" t="s">
        <v>55</v>
      </c>
      <c r="F400" s="60" t="str">
        <f t="shared" si="29"/>
        <v>354 781,00</v>
      </c>
      <c r="G400" s="171">
        <v>349004</v>
      </c>
      <c r="H400" s="171">
        <v>349004</v>
      </c>
      <c r="I400" s="171">
        <v>0</v>
      </c>
      <c r="J400" s="32">
        <f t="shared" si="28"/>
        <v>100</v>
      </c>
      <c r="AG400" s="95" t="s">
        <v>54</v>
      </c>
      <c r="AH400" s="33">
        <f t="shared" si="26"/>
        <v>0</v>
      </c>
      <c r="AI400" s="33"/>
      <c r="AJ400" s="33"/>
      <c r="AK400" s="33"/>
      <c r="AL400" s="33"/>
      <c r="AM400" s="95" t="s">
        <v>54</v>
      </c>
      <c r="AN400" s="113" t="s">
        <v>492</v>
      </c>
    </row>
    <row r="401" spans="1:40" s="12" customFormat="1" ht="33.75">
      <c r="A401" s="10"/>
      <c r="B401" s="26"/>
      <c r="C401" s="62"/>
      <c r="D401" s="28" t="s">
        <v>60</v>
      </c>
      <c r="E401" s="29" t="s">
        <v>61</v>
      </c>
      <c r="F401" s="60" t="str">
        <f t="shared" si="29"/>
        <v>2 500,00</v>
      </c>
      <c r="G401" s="171">
        <v>1690</v>
      </c>
      <c r="H401" s="171">
        <v>1111.39</v>
      </c>
      <c r="I401" s="171">
        <v>0</v>
      </c>
      <c r="J401" s="32">
        <f t="shared" si="28"/>
        <v>65.76272189349113</v>
      </c>
      <c r="AG401" s="95" t="s">
        <v>60</v>
      </c>
      <c r="AH401" s="33">
        <f t="shared" si="26"/>
        <v>0</v>
      </c>
      <c r="AI401" s="33"/>
      <c r="AJ401" s="33"/>
      <c r="AK401" s="33"/>
      <c r="AL401" s="33"/>
      <c r="AM401" s="95" t="s">
        <v>60</v>
      </c>
      <c r="AN401" s="113" t="s">
        <v>327</v>
      </c>
    </row>
    <row r="402" spans="1:40" s="12" customFormat="1" ht="22.5">
      <c r="A402" s="10"/>
      <c r="B402" s="26"/>
      <c r="C402" s="62"/>
      <c r="D402" s="28" t="s">
        <v>122</v>
      </c>
      <c r="E402" s="29" t="s">
        <v>123</v>
      </c>
      <c r="F402" s="60" t="str">
        <f t="shared" si="29"/>
        <v>944 527,88</v>
      </c>
      <c r="G402" s="171">
        <v>475973</v>
      </c>
      <c r="H402" s="171">
        <v>470977.59</v>
      </c>
      <c r="I402" s="171">
        <v>0</v>
      </c>
      <c r="J402" s="32">
        <f t="shared" si="28"/>
        <v>98.95048458631057</v>
      </c>
      <c r="AG402" s="95" t="s">
        <v>122</v>
      </c>
      <c r="AH402" s="33">
        <f t="shared" si="26"/>
        <v>0</v>
      </c>
      <c r="AI402" s="33"/>
      <c r="AJ402" s="33"/>
      <c r="AK402" s="33"/>
      <c r="AL402" s="33"/>
      <c r="AM402" s="95" t="s">
        <v>122</v>
      </c>
      <c r="AN402" s="113" t="s">
        <v>493</v>
      </c>
    </row>
    <row r="403" spans="1:40" s="12" customFormat="1" ht="22.5">
      <c r="A403" s="10"/>
      <c r="B403" s="26"/>
      <c r="C403" s="62"/>
      <c r="D403" s="28" t="s">
        <v>89</v>
      </c>
      <c r="E403" s="29" t="s">
        <v>90</v>
      </c>
      <c r="F403" s="60">
        <v>0</v>
      </c>
      <c r="G403" s="171">
        <v>7300</v>
      </c>
      <c r="H403" s="171">
        <v>7178.07</v>
      </c>
      <c r="I403" s="171">
        <v>0</v>
      </c>
      <c r="J403" s="32">
        <f t="shared" si="28"/>
        <v>98.32972602739726</v>
      </c>
      <c r="AG403" s="95" t="s">
        <v>89</v>
      </c>
      <c r="AH403" s="33">
        <f t="shared" si="26"/>
        <v>0</v>
      </c>
      <c r="AI403" s="33"/>
      <c r="AJ403" s="33"/>
      <c r="AK403" s="33"/>
      <c r="AL403" s="33"/>
      <c r="AN403" s="116"/>
    </row>
    <row r="404" spans="1:40" s="12" customFormat="1" ht="15" customHeight="1">
      <c r="A404" s="10"/>
      <c r="B404" s="26"/>
      <c r="C404" s="20" t="s">
        <v>220</v>
      </c>
      <c r="D404" s="20"/>
      <c r="E404" s="21" t="s">
        <v>221</v>
      </c>
      <c r="F404" s="22">
        <f>F405+F406+F407+F408+F409+F410+F411+F412+F413+F414+F415+F416+F417+F418</f>
        <v>689367</v>
      </c>
      <c r="G404" s="22">
        <f>SUM(G405:G418)</f>
        <v>606304</v>
      </c>
      <c r="H404" s="22">
        <f>SUM(H405:H418)</f>
        <v>605620.85</v>
      </c>
      <c r="I404" s="22">
        <f>SUM(I405:I418)</f>
        <v>56116.95</v>
      </c>
      <c r="J404" s="23">
        <f t="shared" si="28"/>
        <v>99.88732550007917</v>
      </c>
      <c r="AG404" s="95">
        <v>0</v>
      </c>
      <c r="AH404" s="33">
        <f t="shared" si="26"/>
        <v>0</v>
      </c>
      <c r="AI404" s="33"/>
      <c r="AJ404" s="33"/>
      <c r="AK404" s="33" t="str">
        <f>'[1]sheet1'!$F$323</f>
        <v>689 367,00</v>
      </c>
      <c r="AL404" s="33"/>
      <c r="AM404" s="108"/>
      <c r="AN404" s="114" t="s">
        <v>494</v>
      </c>
    </row>
    <row r="405" spans="1:40" s="12" customFormat="1" ht="15" customHeight="1">
      <c r="A405" s="10"/>
      <c r="B405" s="26"/>
      <c r="C405" s="62"/>
      <c r="D405" s="28" t="s">
        <v>101</v>
      </c>
      <c r="E405" s="29" t="s">
        <v>102</v>
      </c>
      <c r="F405" s="60" t="str">
        <f aca="true" t="shared" si="30" ref="F405:F418">AN405</f>
        <v>505 695,00</v>
      </c>
      <c r="G405" s="171">
        <v>444107</v>
      </c>
      <c r="H405" s="171">
        <v>444091.74</v>
      </c>
      <c r="I405" s="171">
        <v>12032.56</v>
      </c>
      <c r="J405" s="32">
        <f t="shared" si="28"/>
        <v>99.99656389113434</v>
      </c>
      <c r="AG405" s="95" t="s">
        <v>101</v>
      </c>
      <c r="AH405" s="33">
        <f t="shared" si="26"/>
        <v>0</v>
      </c>
      <c r="AI405" s="33"/>
      <c r="AJ405" s="33"/>
      <c r="AK405" s="33"/>
      <c r="AL405" s="33"/>
      <c r="AM405" s="95" t="s">
        <v>101</v>
      </c>
      <c r="AN405" s="113" t="s">
        <v>495</v>
      </c>
    </row>
    <row r="406" spans="1:40" s="12" customFormat="1" ht="15" customHeight="1">
      <c r="A406" s="10"/>
      <c r="B406" s="26"/>
      <c r="C406" s="62"/>
      <c r="D406" s="28" t="s">
        <v>111</v>
      </c>
      <c r="E406" s="29" t="s">
        <v>112</v>
      </c>
      <c r="F406" s="60" t="str">
        <f t="shared" si="30"/>
        <v>43 756,00</v>
      </c>
      <c r="G406" s="171">
        <v>36865</v>
      </c>
      <c r="H406" s="171">
        <v>36863.82</v>
      </c>
      <c r="I406" s="171">
        <v>31039.68</v>
      </c>
      <c r="J406" s="32">
        <f t="shared" si="28"/>
        <v>99.99679913196799</v>
      </c>
      <c r="AG406" s="95" t="s">
        <v>111</v>
      </c>
      <c r="AH406" s="33">
        <f t="shared" si="26"/>
        <v>0</v>
      </c>
      <c r="AI406" s="33"/>
      <c r="AJ406" s="33"/>
      <c r="AK406" s="33"/>
      <c r="AL406" s="33"/>
      <c r="AM406" s="95" t="s">
        <v>111</v>
      </c>
      <c r="AN406" s="113" t="s">
        <v>496</v>
      </c>
    </row>
    <row r="407" spans="1:40" s="12" customFormat="1" ht="15" customHeight="1">
      <c r="A407" s="10"/>
      <c r="B407" s="26"/>
      <c r="C407" s="62"/>
      <c r="D407" s="28" t="s">
        <v>103</v>
      </c>
      <c r="E407" s="29" t="s">
        <v>104</v>
      </c>
      <c r="F407" s="60" t="str">
        <f t="shared" si="30"/>
        <v>87 273,00</v>
      </c>
      <c r="G407" s="171">
        <v>80773</v>
      </c>
      <c r="H407" s="171">
        <v>80709.99</v>
      </c>
      <c r="I407" s="171">
        <v>12448.22</v>
      </c>
      <c r="J407" s="32">
        <f t="shared" si="28"/>
        <v>99.92199125945552</v>
      </c>
      <c r="AG407" s="95" t="s">
        <v>103</v>
      </c>
      <c r="AH407" s="33">
        <f t="shared" si="26"/>
        <v>0</v>
      </c>
      <c r="AI407" s="33"/>
      <c r="AJ407" s="33"/>
      <c r="AK407" s="33"/>
      <c r="AL407" s="33"/>
      <c r="AM407" s="95" t="s">
        <v>103</v>
      </c>
      <c r="AN407" s="113" t="s">
        <v>497</v>
      </c>
    </row>
    <row r="408" spans="1:40" s="12" customFormat="1" ht="15" customHeight="1">
      <c r="A408" s="10"/>
      <c r="B408" s="26"/>
      <c r="C408" s="62"/>
      <c r="D408" s="28" t="s">
        <v>105</v>
      </c>
      <c r="E408" s="29" t="s">
        <v>106</v>
      </c>
      <c r="F408" s="60" t="str">
        <f t="shared" si="30"/>
        <v>12 506,00</v>
      </c>
      <c r="G408" s="171">
        <v>5806</v>
      </c>
      <c r="H408" s="171">
        <v>5755.76</v>
      </c>
      <c r="I408" s="171">
        <v>596.49</v>
      </c>
      <c r="J408" s="32">
        <f t="shared" si="28"/>
        <v>99.13468825353083</v>
      </c>
      <c r="AG408" s="95" t="s">
        <v>105</v>
      </c>
      <c r="AH408" s="33">
        <f t="shared" si="26"/>
        <v>0</v>
      </c>
      <c r="AI408" s="33"/>
      <c r="AJ408" s="33"/>
      <c r="AK408" s="33"/>
      <c r="AL408" s="33"/>
      <c r="AM408" s="95" t="s">
        <v>105</v>
      </c>
      <c r="AN408" s="113" t="s">
        <v>498</v>
      </c>
    </row>
    <row r="409" spans="1:40" s="12" customFormat="1" ht="15" customHeight="1">
      <c r="A409" s="10"/>
      <c r="B409" s="26"/>
      <c r="C409" s="62"/>
      <c r="D409" s="28" t="s">
        <v>29</v>
      </c>
      <c r="E409" s="29" t="s">
        <v>30</v>
      </c>
      <c r="F409" s="60" t="str">
        <f t="shared" si="30"/>
        <v>2 000,00</v>
      </c>
      <c r="G409" s="171">
        <v>2000</v>
      </c>
      <c r="H409" s="171">
        <v>2000</v>
      </c>
      <c r="I409" s="171">
        <v>0</v>
      </c>
      <c r="J409" s="32">
        <f t="shared" si="28"/>
        <v>100</v>
      </c>
      <c r="AG409" s="95" t="s">
        <v>29</v>
      </c>
      <c r="AH409" s="33">
        <f t="shared" si="26"/>
        <v>0</v>
      </c>
      <c r="AI409" s="33"/>
      <c r="AJ409" s="33"/>
      <c r="AK409" s="33"/>
      <c r="AL409" s="33"/>
      <c r="AM409" s="95" t="s">
        <v>29</v>
      </c>
      <c r="AN409" s="113" t="s">
        <v>299</v>
      </c>
    </row>
    <row r="410" spans="1:40" s="12" customFormat="1" ht="22.5">
      <c r="A410" s="10"/>
      <c r="B410" s="26"/>
      <c r="C410" s="62"/>
      <c r="D410" s="28" t="s">
        <v>35</v>
      </c>
      <c r="E410" s="29" t="s">
        <v>36</v>
      </c>
      <c r="F410" s="60" t="str">
        <f t="shared" si="30"/>
        <v>500,00</v>
      </c>
      <c r="G410" s="171">
        <v>500</v>
      </c>
      <c r="H410" s="171">
        <v>500</v>
      </c>
      <c r="I410" s="171">
        <v>0</v>
      </c>
      <c r="J410" s="32">
        <f t="shared" si="28"/>
        <v>100</v>
      </c>
      <c r="AG410" s="95" t="s">
        <v>35</v>
      </c>
      <c r="AH410" s="33">
        <f t="shared" si="26"/>
        <v>0</v>
      </c>
      <c r="AI410" s="33"/>
      <c r="AJ410" s="33"/>
      <c r="AK410" s="33"/>
      <c r="AL410" s="33"/>
      <c r="AM410" s="95" t="s">
        <v>35</v>
      </c>
      <c r="AN410" s="113" t="s">
        <v>337</v>
      </c>
    </row>
    <row r="411" spans="1:40" s="12" customFormat="1" ht="15" customHeight="1">
      <c r="A411" s="10"/>
      <c r="B411" s="26"/>
      <c r="C411" s="62"/>
      <c r="D411" s="28" t="s">
        <v>37</v>
      </c>
      <c r="E411" s="29" t="s">
        <v>38</v>
      </c>
      <c r="F411" s="60" t="str">
        <f t="shared" si="30"/>
        <v>4 500,00</v>
      </c>
      <c r="G411" s="171">
        <v>4500</v>
      </c>
      <c r="H411" s="171">
        <v>4500</v>
      </c>
      <c r="I411" s="171">
        <v>0</v>
      </c>
      <c r="J411" s="32">
        <f t="shared" si="28"/>
        <v>100</v>
      </c>
      <c r="AG411" s="95" t="s">
        <v>37</v>
      </c>
      <c r="AH411" s="33">
        <f t="shared" si="26"/>
        <v>0</v>
      </c>
      <c r="AI411" s="33"/>
      <c r="AJ411" s="33"/>
      <c r="AK411" s="33"/>
      <c r="AL411" s="33"/>
      <c r="AM411" s="95" t="s">
        <v>37</v>
      </c>
      <c r="AN411" s="113" t="s">
        <v>499</v>
      </c>
    </row>
    <row r="412" spans="1:40" s="12" customFormat="1" ht="15" customHeight="1">
      <c r="A412" s="10"/>
      <c r="B412" s="26"/>
      <c r="C412" s="62"/>
      <c r="D412" s="28" t="s">
        <v>41</v>
      </c>
      <c r="E412" s="29" t="s">
        <v>42</v>
      </c>
      <c r="F412" s="60" t="str">
        <f t="shared" si="30"/>
        <v>500,00</v>
      </c>
      <c r="G412" s="171">
        <v>263</v>
      </c>
      <c r="H412" s="171">
        <v>263</v>
      </c>
      <c r="I412" s="171">
        <v>0</v>
      </c>
      <c r="J412" s="32">
        <f t="shared" si="28"/>
        <v>100</v>
      </c>
      <c r="AG412" s="95" t="s">
        <v>41</v>
      </c>
      <c r="AH412" s="33">
        <f t="shared" si="26"/>
        <v>0</v>
      </c>
      <c r="AI412" s="33"/>
      <c r="AJ412" s="33"/>
      <c r="AK412" s="33"/>
      <c r="AL412" s="33"/>
      <c r="AM412" s="95" t="s">
        <v>41</v>
      </c>
      <c r="AN412" s="113" t="s">
        <v>337</v>
      </c>
    </row>
    <row r="413" spans="1:40" s="12" customFormat="1" ht="15" customHeight="1">
      <c r="A413" s="10"/>
      <c r="B413" s="26"/>
      <c r="C413" s="62"/>
      <c r="D413" s="28" t="s">
        <v>43</v>
      </c>
      <c r="E413" s="29" t="s">
        <v>44</v>
      </c>
      <c r="F413" s="60" t="str">
        <f t="shared" si="30"/>
        <v>4 000,00</v>
      </c>
      <c r="G413" s="171">
        <v>4000</v>
      </c>
      <c r="H413" s="171">
        <v>4000</v>
      </c>
      <c r="I413" s="171">
        <v>0</v>
      </c>
      <c r="J413" s="32">
        <f t="shared" si="28"/>
        <v>100</v>
      </c>
      <c r="AG413" s="95" t="s">
        <v>43</v>
      </c>
      <c r="AH413" s="33">
        <f t="shared" si="26"/>
        <v>0</v>
      </c>
      <c r="AI413" s="33"/>
      <c r="AJ413" s="33"/>
      <c r="AK413" s="33"/>
      <c r="AL413" s="33"/>
      <c r="AM413" s="95" t="s">
        <v>43</v>
      </c>
      <c r="AN413" s="113" t="s">
        <v>319</v>
      </c>
    </row>
    <row r="414" spans="1:40" s="12" customFormat="1" ht="45">
      <c r="A414" s="10"/>
      <c r="B414" s="26"/>
      <c r="C414" s="62"/>
      <c r="D414" s="28" t="s">
        <v>47</v>
      </c>
      <c r="E414" s="29" t="s">
        <v>48</v>
      </c>
      <c r="F414" s="60" t="str">
        <f t="shared" si="30"/>
        <v>500,00</v>
      </c>
      <c r="G414" s="171">
        <v>500</v>
      </c>
      <c r="H414" s="171">
        <v>500</v>
      </c>
      <c r="I414" s="171">
        <v>0</v>
      </c>
      <c r="J414" s="32">
        <f t="shared" si="28"/>
        <v>100</v>
      </c>
      <c r="AG414" s="95" t="s">
        <v>47</v>
      </c>
      <c r="AH414" s="33">
        <f t="shared" si="26"/>
        <v>0</v>
      </c>
      <c r="AI414" s="33"/>
      <c r="AJ414" s="33"/>
      <c r="AK414" s="33"/>
      <c r="AL414" s="33"/>
      <c r="AM414" s="95" t="s">
        <v>47</v>
      </c>
      <c r="AN414" s="113" t="s">
        <v>337</v>
      </c>
    </row>
    <row r="415" spans="1:40" s="12" customFormat="1" ht="45">
      <c r="A415" s="10"/>
      <c r="B415" s="26"/>
      <c r="C415" s="62"/>
      <c r="D415" s="28" t="s">
        <v>49</v>
      </c>
      <c r="E415" s="29" t="s">
        <v>50</v>
      </c>
      <c r="F415" s="60" t="str">
        <f t="shared" si="30"/>
        <v>500,00</v>
      </c>
      <c r="G415" s="171">
        <v>500</v>
      </c>
      <c r="H415" s="171">
        <v>314.34</v>
      </c>
      <c r="I415" s="171">
        <v>0</v>
      </c>
      <c r="J415" s="32">
        <f t="shared" si="28"/>
        <v>62.867999999999995</v>
      </c>
      <c r="AG415" s="95" t="s">
        <v>49</v>
      </c>
      <c r="AH415" s="33">
        <f t="shared" si="26"/>
        <v>0</v>
      </c>
      <c r="AI415" s="33"/>
      <c r="AJ415" s="33"/>
      <c r="AK415" s="33"/>
      <c r="AL415" s="33"/>
      <c r="AM415" s="95" t="s">
        <v>49</v>
      </c>
      <c r="AN415" s="113" t="s">
        <v>337</v>
      </c>
    </row>
    <row r="416" spans="1:40" s="12" customFormat="1" ht="11.25">
      <c r="A416" s="10"/>
      <c r="B416" s="26"/>
      <c r="C416" s="62"/>
      <c r="D416" s="28" t="s">
        <v>51</v>
      </c>
      <c r="E416" s="29" t="s">
        <v>115</v>
      </c>
      <c r="F416" s="60" t="str">
        <f t="shared" si="30"/>
        <v>200,00</v>
      </c>
      <c r="G416" s="171">
        <v>200</v>
      </c>
      <c r="H416" s="171">
        <v>161.74</v>
      </c>
      <c r="I416" s="171">
        <v>0</v>
      </c>
      <c r="J416" s="32">
        <f t="shared" si="28"/>
        <v>80.87</v>
      </c>
      <c r="AG416" s="95" t="s">
        <v>51</v>
      </c>
      <c r="AH416" s="33">
        <f t="shared" si="26"/>
        <v>0</v>
      </c>
      <c r="AI416" s="33"/>
      <c r="AJ416" s="33"/>
      <c r="AK416" s="33"/>
      <c r="AL416" s="33"/>
      <c r="AM416" s="95" t="s">
        <v>51</v>
      </c>
      <c r="AN416" s="113" t="s">
        <v>339</v>
      </c>
    </row>
    <row r="417" spans="1:40" s="12" customFormat="1" ht="15" customHeight="1">
      <c r="A417" s="10"/>
      <c r="B417" s="26"/>
      <c r="C417" s="62"/>
      <c r="D417" s="28" t="s">
        <v>52</v>
      </c>
      <c r="E417" s="29" t="s">
        <v>53</v>
      </c>
      <c r="F417" s="60" t="str">
        <f t="shared" si="30"/>
        <v>1 000,00</v>
      </c>
      <c r="G417" s="171">
        <v>1000</v>
      </c>
      <c r="H417" s="171">
        <v>670.46</v>
      </c>
      <c r="I417" s="171">
        <v>0</v>
      </c>
      <c r="J417" s="32">
        <f t="shared" si="28"/>
        <v>67.046</v>
      </c>
      <c r="AG417" s="95" t="s">
        <v>52</v>
      </c>
      <c r="AH417" s="33">
        <f t="shared" si="26"/>
        <v>0</v>
      </c>
      <c r="AI417" s="33"/>
      <c r="AJ417" s="33"/>
      <c r="AK417" s="33"/>
      <c r="AL417" s="33"/>
      <c r="AM417" s="95" t="s">
        <v>52</v>
      </c>
      <c r="AN417" s="113" t="s">
        <v>334</v>
      </c>
    </row>
    <row r="418" spans="1:40" s="12" customFormat="1" ht="22.5">
      <c r="A418" s="10"/>
      <c r="B418" s="26"/>
      <c r="C418" s="62"/>
      <c r="D418" s="28" t="s">
        <v>54</v>
      </c>
      <c r="E418" s="29" t="s">
        <v>55</v>
      </c>
      <c r="F418" s="60" t="str">
        <f t="shared" si="30"/>
        <v>26 437,00</v>
      </c>
      <c r="G418" s="171">
        <v>25290</v>
      </c>
      <c r="H418" s="171">
        <v>25290</v>
      </c>
      <c r="I418" s="171">
        <v>0</v>
      </c>
      <c r="J418" s="32">
        <f t="shared" si="28"/>
        <v>100</v>
      </c>
      <c r="AG418" s="95" t="s">
        <v>54</v>
      </c>
      <c r="AH418" s="33">
        <f t="shared" si="26"/>
        <v>0</v>
      </c>
      <c r="AI418" s="33"/>
      <c r="AJ418" s="33"/>
      <c r="AK418" s="33"/>
      <c r="AL418" s="33"/>
      <c r="AM418" s="95" t="s">
        <v>54</v>
      </c>
      <c r="AN418" s="113" t="s">
        <v>500</v>
      </c>
    </row>
    <row r="419" spans="1:40" s="12" customFormat="1" ht="28.5" customHeight="1">
      <c r="A419" s="10"/>
      <c r="B419" s="26"/>
      <c r="C419" s="20" t="s">
        <v>222</v>
      </c>
      <c r="D419" s="20"/>
      <c r="E419" s="21" t="s">
        <v>223</v>
      </c>
      <c r="F419" s="22">
        <f>F420+F421+F422+F423+F424+F425+F426+F427+F428+F429+F430+F431+F432+F433+F434+F435</f>
        <v>175772</v>
      </c>
      <c r="G419" s="22">
        <f>SUM(G420:G435)</f>
        <v>188758</v>
      </c>
      <c r="H419" s="22">
        <f>SUM(H420:H435)</f>
        <v>181653.90999999997</v>
      </c>
      <c r="I419" s="22">
        <f>SUM(I420:I435)</f>
        <v>14743.09</v>
      </c>
      <c r="J419" s="23">
        <f t="shared" si="28"/>
        <v>96.23640322529374</v>
      </c>
      <c r="AH419" s="33">
        <f t="shared" si="26"/>
        <v>0</v>
      </c>
      <c r="AI419" s="33"/>
      <c r="AJ419" s="33"/>
      <c r="AK419" s="33" t="str">
        <f>'[1]sheet1'!$F$338</f>
        <v>175 772,00</v>
      </c>
      <c r="AL419" s="33"/>
      <c r="AM419" s="108"/>
      <c r="AN419" s="114" t="s">
        <v>501</v>
      </c>
    </row>
    <row r="420" spans="1:40" s="12" customFormat="1" ht="15" customHeight="1">
      <c r="A420" s="10"/>
      <c r="B420" s="26"/>
      <c r="C420" s="62"/>
      <c r="D420" s="28" t="s">
        <v>101</v>
      </c>
      <c r="E420" s="29" t="s">
        <v>102</v>
      </c>
      <c r="F420" s="60" t="str">
        <f aca="true" t="shared" si="31" ref="F420:F435">AN420</f>
        <v>115 381,00</v>
      </c>
      <c r="G420" s="171">
        <v>119890</v>
      </c>
      <c r="H420" s="171">
        <v>116786.04</v>
      </c>
      <c r="I420" s="171">
        <v>2461.41</v>
      </c>
      <c r="J420" s="32">
        <f t="shared" si="28"/>
        <v>97.4109934106264</v>
      </c>
      <c r="AG420" s="95" t="s">
        <v>101</v>
      </c>
      <c r="AH420" s="33">
        <f t="shared" si="26"/>
        <v>0</v>
      </c>
      <c r="AI420" s="33"/>
      <c r="AJ420" s="33"/>
      <c r="AK420" s="33"/>
      <c r="AL420" s="33"/>
      <c r="AM420" s="95" t="s">
        <v>101</v>
      </c>
      <c r="AN420" s="113" t="s">
        <v>502</v>
      </c>
    </row>
    <row r="421" spans="1:40" s="12" customFormat="1" ht="15" customHeight="1">
      <c r="A421" s="10"/>
      <c r="B421" s="26"/>
      <c r="C421" s="62"/>
      <c r="D421" s="28" t="s">
        <v>111</v>
      </c>
      <c r="E421" s="29" t="s">
        <v>112</v>
      </c>
      <c r="F421" s="60" t="str">
        <f t="shared" si="31"/>
        <v>8 911,00</v>
      </c>
      <c r="G421" s="171">
        <v>9077</v>
      </c>
      <c r="H421" s="171">
        <v>9073.93</v>
      </c>
      <c r="I421" s="171">
        <v>9396.65</v>
      </c>
      <c r="J421" s="32">
        <f t="shared" si="28"/>
        <v>99.96617825272668</v>
      </c>
      <c r="AG421" s="95" t="s">
        <v>111</v>
      </c>
      <c r="AH421" s="33">
        <f t="shared" si="26"/>
        <v>0</v>
      </c>
      <c r="AI421" s="33"/>
      <c r="AJ421" s="33"/>
      <c r="AK421" s="33"/>
      <c r="AL421" s="33"/>
      <c r="AM421" s="95" t="s">
        <v>111</v>
      </c>
      <c r="AN421" s="113" t="s">
        <v>503</v>
      </c>
    </row>
    <row r="422" spans="1:40" s="12" customFormat="1" ht="15" customHeight="1">
      <c r="A422" s="10"/>
      <c r="B422" s="26"/>
      <c r="C422" s="62"/>
      <c r="D422" s="28" t="s">
        <v>103</v>
      </c>
      <c r="E422" s="29" t="s">
        <v>104</v>
      </c>
      <c r="F422" s="60" t="str">
        <f t="shared" si="31"/>
        <v>19 611,00</v>
      </c>
      <c r="G422" s="171">
        <v>21411</v>
      </c>
      <c r="H422" s="171">
        <v>20988.11</v>
      </c>
      <c r="I422" s="171">
        <v>2644.93</v>
      </c>
      <c r="J422" s="32">
        <f t="shared" si="28"/>
        <v>98.02489374620522</v>
      </c>
      <c r="AG422" s="95" t="s">
        <v>103</v>
      </c>
      <c r="AH422" s="33">
        <f t="shared" si="26"/>
        <v>0</v>
      </c>
      <c r="AI422" s="33"/>
      <c r="AJ422" s="33"/>
      <c r="AK422" s="33"/>
      <c r="AL422" s="33"/>
      <c r="AM422" s="95" t="s">
        <v>103</v>
      </c>
      <c r="AN422" s="113" t="s">
        <v>504</v>
      </c>
    </row>
    <row r="423" spans="1:40" s="12" customFormat="1" ht="15" customHeight="1">
      <c r="A423" s="10"/>
      <c r="B423" s="26"/>
      <c r="C423" s="62"/>
      <c r="D423" s="28" t="s">
        <v>105</v>
      </c>
      <c r="E423" s="29" t="s">
        <v>106</v>
      </c>
      <c r="F423" s="60" t="str">
        <f t="shared" si="31"/>
        <v>2 810,00</v>
      </c>
      <c r="G423" s="171">
        <v>2810</v>
      </c>
      <c r="H423" s="171">
        <v>1936.27</v>
      </c>
      <c r="I423" s="171">
        <v>220.26</v>
      </c>
      <c r="J423" s="32">
        <f t="shared" si="28"/>
        <v>68.90640569395018</v>
      </c>
      <c r="AG423" s="95" t="s">
        <v>105</v>
      </c>
      <c r="AH423" s="33">
        <f t="shared" si="26"/>
        <v>0</v>
      </c>
      <c r="AI423" s="33"/>
      <c r="AJ423" s="33"/>
      <c r="AK423" s="33"/>
      <c r="AL423" s="33"/>
      <c r="AM423" s="95" t="s">
        <v>105</v>
      </c>
      <c r="AN423" s="113" t="s">
        <v>505</v>
      </c>
    </row>
    <row r="424" spans="1:40" s="12" customFormat="1" ht="15" customHeight="1">
      <c r="A424" s="10"/>
      <c r="B424" s="26"/>
      <c r="C424" s="62"/>
      <c r="D424" s="28" t="s">
        <v>113</v>
      </c>
      <c r="E424" s="29" t="s">
        <v>114</v>
      </c>
      <c r="F424" s="60" t="str">
        <f t="shared" si="31"/>
        <v>5 000,00</v>
      </c>
      <c r="G424" s="171">
        <v>5000</v>
      </c>
      <c r="H424" s="171">
        <v>3800</v>
      </c>
      <c r="I424" s="171">
        <v>0</v>
      </c>
      <c r="J424" s="32">
        <f t="shared" si="28"/>
        <v>76</v>
      </c>
      <c r="AG424" s="95" t="s">
        <v>113</v>
      </c>
      <c r="AH424" s="33">
        <f t="shared" si="26"/>
        <v>0</v>
      </c>
      <c r="AI424" s="33"/>
      <c r="AJ424" s="33"/>
      <c r="AK424" s="33"/>
      <c r="AL424" s="33"/>
      <c r="AM424" s="95" t="s">
        <v>113</v>
      </c>
      <c r="AN424" s="113" t="s">
        <v>358</v>
      </c>
    </row>
    <row r="425" spans="1:40" s="12" customFormat="1" ht="15" customHeight="1">
      <c r="A425" s="10"/>
      <c r="B425" s="26"/>
      <c r="C425" s="62"/>
      <c r="D425" s="28" t="s">
        <v>29</v>
      </c>
      <c r="E425" s="29" t="s">
        <v>30</v>
      </c>
      <c r="F425" s="60" t="str">
        <f t="shared" si="31"/>
        <v>3 000,00</v>
      </c>
      <c r="G425" s="171">
        <v>9694</v>
      </c>
      <c r="H425" s="171">
        <v>9601.18</v>
      </c>
      <c r="I425" s="171">
        <v>11.23</v>
      </c>
      <c r="J425" s="32">
        <f t="shared" si="28"/>
        <v>99.04250051578296</v>
      </c>
      <c r="AG425" s="95" t="s">
        <v>29</v>
      </c>
      <c r="AH425" s="33">
        <f aca="true" t="shared" si="32" ref="AH425:AH489">D425-AG425</f>
        <v>0</v>
      </c>
      <c r="AI425" s="33"/>
      <c r="AJ425" s="33"/>
      <c r="AK425" s="33"/>
      <c r="AL425" s="33"/>
      <c r="AM425" s="95" t="s">
        <v>29</v>
      </c>
      <c r="AN425" s="113" t="s">
        <v>296</v>
      </c>
    </row>
    <row r="426" spans="1:40" s="12" customFormat="1" ht="22.5">
      <c r="A426" s="10"/>
      <c r="B426" s="26"/>
      <c r="C426" s="62"/>
      <c r="D426" s="28" t="s">
        <v>35</v>
      </c>
      <c r="E426" s="29" t="s">
        <v>36</v>
      </c>
      <c r="F426" s="60" t="str">
        <f t="shared" si="31"/>
        <v>660,00</v>
      </c>
      <c r="G426" s="99">
        <v>0</v>
      </c>
      <c r="H426" s="99">
        <v>0</v>
      </c>
      <c r="I426" s="99">
        <v>0</v>
      </c>
      <c r="J426" s="32">
        <v>0</v>
      </c>
      <c r="AG426" s="95" t="s">
        <v>35</v>
      </c>
      <c r="AH426" s="33">
        <f t="shared" si="32"/>
        <v>0</v>
      </c>
      <c r="AI426" s="33"/>
      <c r="AJ426" s="33"/>
      <c r="AK426" s="33"/>
      <c r="AL426" s="33"/>
      <c r="AM426" s="95" t="s">
        <v>35</v>
      </c>
      <c r="AN426" s="113" t="s">
        <v>506</v>
      </c>
    </row>
    <row r="427" spans="1:40" s="12" customFormat="1" ht="15" customHeight="1">
      <c r="A427" s="10"/>
      <c r="B427" s="26"/>
      <c r="C427" s="62"/>
      <c r="D427" s="28" t="s">
        <v>37</v>
      </c>
      <c r="E427" s="29" t="s">
        <v>38</v>
      </c>
      <c r="F427" s="60" t="str">
        <f t="shared" si="31"/>
        <v>4 800,00</v>
      </c>
      <c r="G427" s="171">
        <v>4800</v>
      </c>
      <c r="H427" s="171">
        <v>4800</v>
      </c>
      <c r="I427" s="171">
        <v>0</v>
      </c>
      <c r="J427" s="32">
        <f t="shared" si="28"/>
        <v>100</v>
      </c>
      <c r="AG427" s="95" t="s">
        <v>37</v>
      </c>
      <c r="AH427" s="33">
        <f t="shared" si="32"/>
        <v>0</v>
      </c>
      <c r="AI427" s="33"/>
      <c r="AJ427" s="33"/>
      <c r="AK427" s="33"/>
      <c r="AL427" s="33"/>
      <c r="AM427" s="95" t="s">
        <v>37</v>
      </c>
      <c r="AN427" s="113" t="s">
        <v>507</v>
      </c>
    </row>
    <row r="428" spans="1:40" s="12" customFormat="1" ht="15" customHeight="1">
      <c r="A428" s="10"/>
      <c r="B428" s="26"/>
      <c r="C428" s="62"/>
      <c r="D428" s="28" t="s">
        <v>41</v>
      </c>
      <c r="E428" s="29" t="s">
        <v>42</v>
      </c>
      <c r="F428" s="60" t="str">
        <f t="shared" si="31"/>
        <v>510,00</v>
      </c>
      <c r="G428" s="171">
        <v>510</v>
      </c>
      <c r="H428" s="171">
        <v>510</v>
      </c>
      <c r="I428" s="171">
        <v>0</v>
      </c>
      <c r="J428" s="32">
        <f t="shared" si="28"/>
        <v>100</v>
      </c>
      <c r="AG428" s="95" t="s">
        <v>41</v>
      </c>
      <c r="AH428" s="33">
        <f t="shared" si="32"/>
        <v>0</v>
      </c>
      <c r="AI428" s="33"/>
      <c r="AJ428" s="33"/>
      <c r="AK428" s="33"/>
      <c r="AL428" s="33"/>
      <c r="AM428" s="95" t="s">
        <v>41</v>
      </c>
      <c r="AN428" s="113" t="s">
        <v>508</v>
      </c>
    </row>
    <row r="429" spans="1:40" s="12" customFormat="1" ht="11.25">
      <c r="A429" s="10"/>
      <c r="B429" s="26"/>
      <c r="C429" s="62"/>
      <c r="D429" s="28" t="s">
        <v>43</v>
      </c>
      <c r="E429" s="29" t="s">
        <v>44</v>
      </c>
      <c r="F429" s="60" t="str">
        <f t="shared" si="31"/>
        <v>3 085,00</v>
      </c>
      <c r="G429" s="171">
        <v>3085</v>
      </c>
      <c r="H429" s="171">
        <v>2794.5</v>
      </c>
      <c r="I429" s="171">
        <v>8.61</v>
      </c>
      <c r="J429" s="32">
        <f t="shared" si="28"/>
        <v>90.5834683954619</v>
      </c>
      <c r="AG429" s="95" t="s">
        <v>43</v>
      </c>
      <c r="AH429" s="33">
        <f t="shared" si="32"/>
        <v>0</v>
      </c>
      <c r="AI429" s="33"/>
      <c r="AJ429" s="33"/>
      <c r="AK429" s="33"/>
      <c r="AL429" s="33"/>
      <c r="AM429" s="95" t="s">
        <v>43</v>
      </c>
      <c r="AN429" s="113" t="s">
        <v>509</v>
      </c>
    </row>
    <row r="430" spans="1:40" s="12" customFormat="1" ht="22.5">
      <c r="A430" s="10"/>
      <c r="B430" s="26"/>
      <c r="C430" s="62"/>
      <c r="D430" s="28" t="s">
        <v>45</v>
      </c>
      <c r="E430" s="29" t="s">
        <v>46</v>
      </c>
      <c r="F430" s="60" t="str">
        <f t="shared" si="31"/>
        <v>1 438,00</v>
      </c>
      <c r="G430" s="171">
        <v>1438</v>
      </c>
      <c r="H430" s="171">
        <v>1437.74</v>
      </c>
      <c r="I430" s="171">
        <v>0</v>
      </c>
      <c r="J430" s="32">
        <f aca="true" t="shared" si="33" ref="J430:J548">H430*100/G430</f>
        <v>99.98191933240612</v>
      </c>
      <c r="AG430" s="95" t="s">
        <v>45</v>
      </c>
      <c r="AH430" s="33">
        <f t="shared" si="32"/>
        <v>0</v>
      </c>
      <c r="AI430" s="33"/>
      <c r="AJ430" s="33"/>
      <c r="AK430" s="33"/>
      <c r="AL430" s="33"/>
      <c r="AM430" s="95" t="s">
        <v>45</v>
      </c>
      <c r="AN430" s="113" t="s">
        <v>510</v>
      </c>
    </row>
    <row r="431" spans="1:40" s="12" customFormat="1" ht="45">
      <c r="A431" s="10"/>
      <c r="B431" s="26"/>
      <c r="C431" s="62"/>
      <c r="D431" s="28" t="s">
        <v>47</v>
      </c>
      <c r="E431" s="29" t="s">
        <v>48</v>
      </c>
      <c r="F431" s="60" t="str">
        <f t="shared" si="31"/>
        <v>1 000,00</v>
      </c>
      <c r="G431" s="171">
        <v>1000</v>
      </c>
      <c r="H431" s="171">
        <v>354.86</v>
      </c>
      <c r="I431" s="171">
        <v>0</v>
      </c>
      <c r="J431" s="32">
        <f t="shared" si="33"/>
        <v>35.486</v>
      </c>
      <c r="AG431" s="95" t="s">
        <v>47</v>
      </c>
      <c r="AH431" s="33">
        <f t="shared" si="32"/>
        <v>0</v>
      </c>
      <c r="AI431" s="33"/>
      <c r="AJ431" s="33"/>
      <c r="AK431" s="33"/>
      <c r="AL431" s="33"/>
      <c r="AM431" s="95" t="s">
        <v>47</v>
      </c>
      <c r="AN431" s="113" t="s">
        <v>334</v>
      </c>
    </row>
    <row r="432" spans="1:40" s="12" customFormat="1" ht="45">
      <c r="A432" s="10"/>
      <c r="B432" s="26"/>
      <c r="C432" s="62"/>
      <c r="D432" s="28" t="s">
        <v>49</v>
      </c>
      <c r="E432" s="29" t="s">
        <v>50</v>
      </c>
      <c r="F432" s="60" t="str">
        <f t="shared" si="31"/>
        <v>1 600,00</v>
      </c>
      <c r="G432" s="171">
        <v>1600</v>
      </c>
      <c r="H432" s="171">
        <v>1305.51</v>
      </c>
      <c r="I432" s="171">
        <v>0</v>
      </c>
      <c r="J432" s="32">
        <f t="shared" si="33"/>
        <v>81.594375</v>
      </c>
      <c r="AG432" s="95" t="s">
        <v>49</v>
      </c>
      <c r="AH432" s="33">
        <f t="shared" si="32"/>
        <v>0</v>
      </c>
      <c r="AI432" s="33"/>
      <c r="AJ432" s="33"/>
      <c r="AK432" s="33"/>
      <c r="AL432" s="33"/>
      <c r="AM432" s="95" t="s">
        <v>49</v>
      </c>
      <c r="AN432" s="113" t="s">
        <v>511</v>
      </c>
    </row>
    <row r="433" spans="1:40" s="12" customFormat="1" ht="15" customHeight="1">
      <c r="A433" s="10"/>
      <c r="B433" s="26"/>
      <c r="C433" s="62"/>
      <c r="D433" s="28" t="s">
        <v>51</v>
      </c>
      <c r="E433" s="29" t="s">
        <v>115</v>
      </c>
      <c r="F433" s="60" t="str">
        <f t="shared" si="31"/>
        <v>1 000,00</v>
      </c>
      <c r="G433" s="171">
        <v>1660</v>
      </c>
      <c r="H433" s="171">
        <v>1482.77</v>
      </c>
      <c r="I433" s="171">
        <v>0</v>
      </c>
      <c r="J433" s="32">
        <f t="shared" si="33"/>
        <v>89.32349397590362</v>
      </c>
      <c r="AG433" s="95" t="s">
        <v>51</v>
      </c>
      <c r="AH433" s="33">
        <f t="shared" si="32"/>
        <v>0</v>
      </c>
      <c r="AI433" s="33"/>
      <c r="AJ433" s="33"/>
      <c r="AK433" s="33"/>
      <c r="AL433" s="33"/>
      <c r="AM433" s="95" t="s">
        <v>51</v>
      </c>
      <c r="AN433" s="113" t="s">
        <v>334</v>
      </c>
    </row>
    <row r="434" spans="1:40" s="12" customFormat="1" ht="11.25">
      <c r="A434" s="10"/>
      <c r="B434" s="26"/>
      <c r="C434" s="62"/>
      <c r="D434" s="28" t="s">
        <v>52</v>
      </c>
      <c r="E434" s="29" t="s">
        <v>53</v>
      </c>
      <c r="F434" s="60" t="str">
        <f t="shared" si="31"/>
        <v>650,00</v>
      </c>
      <c r="G434" s="171">
        <v>650</v>
      </c>
      <c r="H434" s="171">
        <v>650</v>
      </c>
      <c r="I434" s="171">
        <v>0</v>
      </c>
      <c r="J434" s="32">
        <f t="shared" si="33"/>
        <v>100</v>
      </c>
      <c r="AG434" s="95" t="s">
        <v>52</v>
      </c>
      <c r="AH434" s="33">
        <f t="shared" si="32"/>
        <v>0</v>
      </c>
      <c r="AI434" s="33"/>
      <c r="AJ434" s="33"/>
      <c r="AK434" s="33"/>
      <c r="AL434" s="33"/>
      <c r="AM434" s="95" t="s">
        <v>52</v>
      </c>
      <c r="AN434" s="113" t="s">
        <v>512</v>
      </c>
    </row>
    <row r="435" spans="1:40" s="12" customFormat="1" ht="22.5">
      <c r="A435" s="10"/>
      <c r="B435" s="26"/>
      <c r="C435" s="62"/>
      <c r="D435" s="28" t="s">
        <v>54</v>
      </c>
      <c r="E435" s="29" t="s">
        <v>55</v>
      </c>
      <c r="F435" s="60" t="str">
        <f t="shared" si="31"/>
        <v>6 316,00</v>
      </c>
      <c r="G435" s="171">
        <v>6133</v>
      </c>
      <c r="H435" s="171">
        <v>6133</v>
      </c>
      <c r="I435" s="171">
        <v>0</v>
      </c>
      <c r="J435" s="32">
        <f t="shared" si="33"/>
        <v>100</v>
      </c>
      <c r="AG435" s="95" t="s">
        <v>54</v>
      </c>
      <c r="AH435" s="33">
        <f t="shared" si="32"/>
        <v>0</v>
      </c>
      <c r="AI435" s="33"/>
      <c r="AJ435" s="33"/>
      <c r="AK435" s="33"/>
      <c r="AL435" s="33"/>
      <c r="AM435" s="95" t="s">
        <v>54</v>
      </c>
      <c r="AN435" s="113" t="s">
        <v>513</v>
      </c>
    </row>
    <row r="436" spans="1:44" s="12" customFormat="1" ht="22.5">
      <c r="A436" s="10"/>
      <c r="B436" s="26"/>
      <c r="C436" s="20">
        <v>80144</v>
      </c>
      <c r="D436" s="20"/>
      <c r="E436" s="55" t="s">
        <v>224</v>
      </c>
      <c r="F436" s="22" t="str">
        <f>F437</f>
        <v>217 563,00</v>
      </c>
      <c r="G436" s="22">
        <f>G437</f>
        <v>214437</v>
      </c>
      <c r="H436" s="22">
        <f aca="true" t="shared" si="34" ref="H436:AF436">H437</f>
        <v>210674.24</v>
      </c>
      <c r="I436" s="22">
        <f t="shared" si="34"/>
        <v>0</v>
      </c>
      <c r="J436" s="23">
        <f t="shared" si="33"/>
        <v>98.24528416271446</v>
      </c>
      <c r="K436" s="22">
        <f t="shared" si="34"/>
        <v>0</v>
      </c>
      <c r="L436" s="22">
        <f t="shared" si="34"/>
        <v>0</v>
      </c>
      <c r="M436" s="22">
        <f t="shared" si="34"/>
        <v>0</v>
      </c>
      <c r="N436" s="22">
        <f t="shared" si="34"/>
        <v>0</v>
      </c>
      <c r="O436" s="22">
        <f t="shared" si="34"/>
        <v>0</v>
      </c>
      <c r="P436" s="22">
        <f t="shared" si="34"/>
        <v>0</v>
      </c>
      <c r="Q436" s="22">
        <f t="shared" si="34"/>
        <v>0</v>
      </c>
      <c r="R436" s="22">
        <f t="shared" si="34"/>
        <v>0</v>
      </c>
      <c r="S436" s="22">
        <f t="shared" si="34"/>
        <v>0</v>
      </c>
      <c r="T436" s="22">
        <f t="shared" si="34"/>
        <v>0</v>
      </c>
      <c r="U436" s="22">
        <f t="shared" si="34"/>
        <v>0</v>
      </c>
      <c r="V436" s="22">
        <f t="shared" si="34"/>
        <v>0</v>
      </c>
      <c r="W436" s="22">
        <f t="shared" si="34"/>
        <v>0</v>
      </c>
      <c r="X436" s="22">
        <f t="shared" si="34"/>
        <v>0</v>
      </c>
      <c r="Y436" s="22">
        <f t="shared" si="34"/>
        <v>0</v>
      </c>
      <c r="Z436" s="22">
        <f t="shared" si="34"/>
        <v>0</v>
      </c>
      <c r="AA436" s="22">
        <f t="shared" si="34"/>
        <v>0</v>
      </c>
      <c r="AB436" s="22">
        <f t="shared" si="34"/>
        <v>0</v>
      </c>
      <c r="AC436" s="22">
        <f t="shared" si="34"/>
        <v>0</v>
      </c>
      <c r="AD436" s="22">
        <f t="shared" si="34"/>
        <v>0</v>
      </c>
      <c r="AE436" s="22">
        <f t="shared" si="34"/>
        <v>0</v>
      </c>
      <c r="AF436" s="22">
        <f t="shared" si="34"/>
        <v>0</v>
      </c>
      <c r="AG436" s="123"/>
      <c r="AH436" s="33">
        <f t="shared" si="32"/>
        <v>0</v>
      </c>
      <c r="AI436" s="33"/>
      <c r="AJ436" s="33"/>
      <c r="AK436" s="33" t="str">
        <f>'[1]sheet1'!$F$355</f>
        <v>217 563,00</v>
      </c>
      <c r="AL436" s="33"/>
      <c r="AM436" s="123"/>
      <c r="AN436" s="123"/>
      <c r="AO436" s="123"/>
      <c r="AP436" s="123"/>
      <c r="AQ436" s="123"/>
      <c r="AR436" s="123"/>
    </row>
    <row r="437" spans="1:40" s="12" customFormat="1" ht="33.75">
      <c r="A437" s="10"/>
      <c r="B437" s="26"/>
      <c r="C437" s="62"/>
      <c r="D437" s="28" t="s">
        <v>204</v>
      </c>
      <c r="E437" s="29" t="s">
        <v>205</v>
      </c>
      <c r="F437" s="60" t="str">
        <f>AN437</f>
        <v>217 563,00</v>
      </c>
      <c r="G437" s="171">
        <v>214437</v>
      </c>
      <c r="H437" s="171">
        <v>210674.24</v>
      </c>
      <c r="I437" s="171">
        <v>0</v>
      </c>
      <c r="J437" s="32">
        <f t="shared" si="33"/>
        <v>98.24528416271446</v>
      </c>
      <c r="AG437" s="95" t="s">
        <v>204</v>
      </c>
      <c r="AH437" s="33">
        <f t="shared" si="32"/>
        <v>0</v>
      </c>
      <c r="AI437" s="33"/>
      <c r="AJ437" s="33"/>
      <c r="AK437" s="33"/>
      <c r="AL437" s="33"/>
      <c r="AM437" s="95" t="s">
        <v>204</v>
      </c>
      <c r="AN437" s="113" t="s">
        <v>514</v>
      </c>
    </row>
    <row r="438" spans="1:40" s="12" customFormat="1" ht="22.5">
      <c r="A438" s="10"/>
      <c r="B438" s="26"/>
      <c r="C438" s="20" t="s">
        <v>225</v>
      </c>
      <c r="D438" s="20"/>
      <c r="E438" s="21" t="s">
        <v>226</v>
      </c>
      <c r="F438" s="22">
        <f>SUM(F439:F457)</f>
        <v>75400</v>
      </c>
      <c r="G438" s="22">
        <f>SUM(G439:G457)</f>
        <v>994203.3600000001</v>
      </c>
      <c r="H438" s="22">
        <f>SUM(H439:H457)</f>
        <v>949822.91</v>
      </c>
      <c r="I438" s="22">
        <f>SUM(I439:I457)</f>
        <v>0</v>
      </c>
      <c r="J438" s="23">
        <f t="shared" si="33"/>
        <v>95.53607925847282</v>
      </c>
      <c r="AH438" s="33">
        <f t="shared" si="32"/>
        <v>0</v>
      </c>
      <c r="AI438" s="33"/>
      <c r="AJ438" s="33"/>
      <c r="AK438" s="33" t="str">
        <f>'[1]sheet1'!$F$357</f>
        <v>75 400,00</v>
      </c>
      <c r="AL438" s="33"/>
      <c r="AM438" s="95" t="s">
        <v>60</v>
      </c>
      <c r="AN438" s="113" t="s">
        <v>515</v>
      </c>
    </row>
    <row r="439" spans="1:40" s="12" customFormat="1" ht="22.5">
      <c r="A439" s="10"/>
      <c r="B439" s="26"/>
      <c r="C439" s="66"/>
      <c r="D439" s="95" t="s">
        <v>254</v>
      </c>
      <c r="E439" s="96" t="s">
        <v>102</v>
      </c>
      <c r="F439" s="97">
        <v>0</v>
      </c>
      <c r="G439" s="171">
        <v>71471.59</v>
      </c>
      <c r="H439" s="171">
        <v>71471.59</v>
      </c>
      <c r="I439" s="171">
        <v>0</v>
      </c>
      <c r="J439" s="101">
        <f t="shared" si="33"/>
        <v>100</v>
      </c>
      <c r="AG439" s="95" t="s">
        <v>254</v>
      </c>
      <c r="AH439" s="33">
        <f t="shared" si="32"/>
        <v>0</v>
      </c>
      <c r="AI439" s="33"/>
      <c r="AJ439" s="33"/>
      <c r="AK439" s="33"/>
      <c r="AL439" s="33"/>
      <c r="AN439" s="116"/>
    </row>
    <row r="440" spans="1:40" s="12" customFormat="1" ht="22.5">
      <c r="A440" s="10"/>
      <c r="B440" s="26"/>
      <c r="C440" s="66"/>
      <c r="D440" s="95" t="s">
        <v>255</v>
      </c>
      <c r="E440" s="96" t="s">
        <v>102</v>
      </c>
      <c r="F440" s="97">
        <v>0</v>
      </c>
      <c r="G440" s="171">
        <v>12612.64</v>
      </c>
      <c r="H440" s="171">
        <v>12612.64</v>
      </c>
      <c r="I440" s="171">
        <v>0</v>
      </c>
      <c r="J440" s="101">
        <f t="shared" si="33"/>
        <v>100</v>
      </c>
      <c r="AG440" s="95" t="s">
        <v>255</v>
      </c>
      <c r="AH440" s="33">
        <f t="shared" si="32"/>
        <v>0</v>
      </c>
      <c r="AI440" s="33"/>
      <c r="AJ440" s="33"/>
      <c r="AK440" s="33"/>
      <c r="AL440" s="33"/>
      <c r="AN440" s="116"/>
    </row>
    <row r="441" spans="1:40" s="12" customFormat="1" ht="11.25">
      <c r="A441" s="10"/>
      <c r="B441" s="26"/>
      <c r="C441" s="66"/>
      <c r="D441" s="95" t="s">
        <v>218</v>
      </c>
      <c r="E441" s="96" t="s">
        <v>104</v>
      </c>
      <c r="F441" s="97">
        <v>0</v>
      </c>
      <c r="G441" s="171">
        <v>12221.64</v>
      </c>
      <c r="H441" s="171">
        <v>11674.53</v>
      </c>
      <c r="I441" s="171">
        <v>0</v>
      </c>
      <c r="J441" s="101">
        <f t="shared" si="33"/>
        <v>95.52343220713423</v>
      </c>
      <c r="AG441" s="95" t="s">
        <v>218</v>
      </c>
      <c r="AH441" s="33">
        <f t="shared" si="32"/>
        <v>0</v>
      </c>
      <c r="AI441" s="33"/>
      <c r="AJ441" s="33"/>
      <c r="AK441" s="33"/>
      <c r="AL441" s="33"/>
      <c r="AN441" s="116"/>
    </row>
    <row r="442" spans="1:40" s="12" customFormat="1" ht="11.25">
      <c r="A442" s="10"/>
      <c r="B442" s="26"/>
      <c r="C442" s="66"/>
      <c r="D442" s="95" t="s">
        <v>257</v>
      </c>
      <c r="E442" s="96" t="s">
        <v>104</v>
      </c>
      <c r="F442" s="97">
        <v>0</v>
      </c>
      <c r="G442" s="171">
        <v>2156.76</v>
      </c>
      <c r="H442" s="171">
        <v>2060.21</v>
      </c>
      <c r="I442" s="171">
        <v>0</v>
      </c>
      <c r="J442" s="101">
        <f t="shared" si="33"/>
        <v>95.5233776590812</v>
      </c>
      <c r="AG442" s="95" t="s">
        <v>257</v>
      </c>
      <c r="AH442" s="33">
        <f t="shared" si="32"/>
        <v>0</v>
      </c>
      <c r="AI442" s="33"/>
      <c r="AJ442" s="33"/>
      <c r="AK442" s="33"/>
      <c r="AL442" s="33"/>
      <c r="AN442" s="116"/>
    </row>
    <row r="443" spans="1:40" s="12" customFormat="1" ht="11.25">
      <c r="A443" s="10"/>
      <c r="B443" s="26"/>
      <c r="C443" s="66"/>
      <c r="D443" s="95" t="s">
        <v>219</v>
      </c>
      <c r="E443" s="96" t="s">
        <v>106</v>
      </c>
      <c r="F443" s="97">
        <v>0</v>
      </c>
      <c r="G443" s="171">
        <v>1751.06</v>
      </c>
      <c r="H443" s="171">
        <v>1672.68</v>
      </c>
      <c r="I443" s="171">
        <v>0</v>
      </c>
      <c r="J443" s="101">
        <f t="shared" si="33"/>
        <v>95.52385412264572</v>
      </c>
      <c r="AG443" s="95" t="s">
        <v>219</v>
      </c>
      <c r="AH443" s="33">
        <f t="shared" si="32"/>
        <v>0</v>
      </c>
      <c r="AI443" s="33"/>
      <c r="AJ443" s="33"/>
      <c r="AK443" s="33"/>
      <c r="AL443" s="33"/>
      <c r="AN443" s="116"/>
    </row>
    <row r="444" spans="1:40" s="12" customFormat="1" ht="11.25">
      <c r="A444" s="10"/>
      <c r="B444" s="26"/>
      <c r="C444" s="66"/>
      <c r="D444" s="95" t="s">
        <v>258</v>
      </c>
      <c r="E444" s="96" t="s">
        <v>106</v>
      </c>
      <c r="F444" s="97">
        <v>0</v>
      </c>
      <c r="G444" s="171">
        <v>309.01</v>
      </c>
      <c r="H444" s="171">
        <v>295.18</v>
      </c>
      <c r="I444" s="171">
        <v>0</v>
      </c>
      <c r="J444" s="101">
        <f t="shared" si="33"/>
        <v>95.52441668554415</v>
      </c>
      <c r="AG444" s="95" t="s">
        <v>258</v>
      </c>
      <c r="AH444" s="33">
        <f t="shared" si="32"/>
        <v>0</v>
      </c>
      <c r="AI444" s="33"/>
      <c r="AJ444" s="33"/>
      <c r="AK444" s="33"/>
      <c r="AL444" s="33"/>
      <c r="AN444" s="116"/>
    </row>
    <row r="445" spans="1:40" s="12" customFormat="1" ht="11.25">
      <c r="A445" s="10"/>
      <c r="B445" s="26"/>
      <c r="C445" s="66"/>
      <c r="D445" s="95" t="s">
        <v>154</v>
      </c>
      <c r="E445" s="96" t="s">
        <v>114</v>
      </c>
      <c r="F445" s="97">
        <v>0</v>
      </c>
      <c r="G445" s="171">
        <v>246499.99</v>
      </c>
      <c r="H445" s="171">
        <v>236886.51</v>
      </c>
      <c r="I445" s="171">
        <v>0</v>
      </c>
      <c r="J445" s="101">
        <f t="shared" si="33"/>
        <v>96.10000795537557</v>
      </c>
      <c r="AG445" s="95" t="s">
        <v>154</v>
      </c>
      <c r="AH445" s="33">
        <f t="shared" si="32"/>
        <v>0</v>
      </c>
      <c r="AI445" s="33"/>
      <c r="AJ445" s="33"/>
      <c r="AK445" s="33"/>
      <c r="AL445" s="33"/>
      <c r="AN445" s="116"/>
    </row>
    <row r="446" spans="1:40" s="12" customFormat="1" ht="11.25">
      <c r="A446" s="10"/>
      <c r="B446" s="26"/>
      <c r="C446" s="66"/>
      <c r="D446" s="95" t="s">
        <v>155</v>
      </c>
      <c r="E446" s="96" t="s">
        <v>114</v>
      </c>
      <c r="F446" s="97">
        <v>0</v>
      </c>
      <c r="G446" s="171">
        <v>43500.01</v>
      </c>
      <c r="H446" s="171">
        <v>41803.49</v>
      </c>
      <c r="I446" s="171">
        <v>0</v>
      </c>
      <c r="J446" s="101">
        <f t="shared" si="33"/>
        <v>96.09995491955058</v>
      </c>
      <c r="AG446" s="95" t="s">
        <v>155</v>
      </c>
      <c r="AH446" s="33">
        <f t="shared" si="32"/>
        <v>0</v>
      </c>
      <c r="AI446" s="33"/>
      <c r="AJ446" s="33"/>
      <c r="AK446" s="33"/>
      <c r="AL446" s="33"/>
      <c r="AN446" s="116"/>
    </row>
    <row r="447" spans="1:40" s="12" customFormat="1" ht="11.25">
      <c r="A447" s="10"/>
      <c r="B447" s="26"/>
      <c r="C447" s="66"/>
      <c r="D447" s="95" t="s">
        <v>194</v>
      </c>
      <c r="E447" s="96" t="s">
        <v>30</v>
      </c>
      <c r="F447" s="97">
        <v>0</v>
      </c>
      <c r="G447" s="171">
        <v>176498.28</v>
      </c>
      <c r="H447" s="171">
        <v>176380.72</v>
      </c>
      <c r="I447" s="171">
        <v>0</v>
      </c>
      <c r="J447" s="101">
        <f t="shared" si="33"/>
        <v>99.9333931186185</v>
      </c>
      <c r="AG447" s="95" t="s">
        <v>194</v>
      </c>
      <c r="AH447" s="33">
        <f t="shared" si="32"/>
        <v>0</v>
      </c>
      <c r="AI447" s="33"/>
      <c r="AJ447" s="33"/>
      <c r="AK447" s="33"/>
      <c r="AL447" s="33"/>
      <c r="AN447" s="116"/>
    </row>
    <row r="448" spans="1:40" s="12" customFormat="1" ht="11.25">
      <c r="A448" s="10"/>
      <c r="B448" s="26"/>
      <c r="C448" s="66"/>
      <c r="D448" s="95" t="s">
        <v>195</v>
      </c>
      <c r="E448" s="96" t="s">
        <v>30</v>
      </c>
      <c r="F448" s="97">
        <v>0</v>
      </c>
      <c r="G448" s="171">
        <v>31146.73</v>
      </c>
      <c r="H448" s="171">
        <v>31125.97</v>
      </c>
      <c r="I448" s="171">
        <v>0</v>
      </c>
      <c r="J448" s="101">
        <f t="shared" si="33"/>
        <v>99.9333477382698</v>
      </c>
      <c r="AG448" s="95" t="s">
        <v>195</v>
      </c>
      <c r="AH448" s="33">
        <f t="shared" si="32"/>
        <v>0</v>
      </c>
      <c r="AI448" s="33"/>
      <c r="AJ448" s="33"/>
      <c r="AK448" s="33"/>
      <c r="AL448" s="33"/>
      <c r="AN448" s="116"/>
    </row>
    <row r="449" spans="1:40" s="12" customFormat="1" ht="11.25">
      <c r="A449" s="10"/>
      <c r="B449" s="26"/>
      <c r="C449" s="66"/>
      <c r="D449" s="95" t="s">
        <v>699</v>
      </c>
      <c r="E449" s="96" t="s">
        <v>38</v>
      </c>
      <c r="F449" s="97">
        <v>0</v>
      </c>
      <c r="G449" s="171">
        <v>1051.3</v>
      </c>
      <c r="H449" s="171">
        <v>1051.3</v>
      </c>
      <c r="I449" s="171">
        <v>0</v>
      </c>
      <c r="J449" s="101">
        <f t="shared" si="33"/>
        <v>100</v>
      </c>
      <c r="AG449" s="95" t="s">
        <v>699</v>
      </c>
      <c r="AH449" s="33">
        <f t="shared" si="32"/>
        <v>0</v>
      </c>
      <c r="AI449" s="33"/>
      <c r="AJ449" s="33"/>
      <c r="AK449" s="33"/>
      <c r="AL449" s="33"/>
      <c r="AN449" s="116"/>
    </row>
    <row r="450" spans="1:40" s="12" customFormat="1" ht="11.25">
      <c r="A450" s="10"/>
      <c r="B450" s="26"/>
      <c r="C450" s="66"/>
      <c r="D450" s="95" t="s">
        <v>700</v>
      </c>
      <c r="E450" s="96" t="s">
        <v>38</v>
      </c>
      <c r="F450" s="97">
        <v>0</v>
      </c>
      <c r="G450" s="171">
        <v>185.53</v>
      </c>
      <c r="H450" s="171">
        <v>185.53</v>
      </c>
      <c r="I450" s="171">
        <v>0</v>
      </c>
      <c r="J450" s="101">
        <f t="shared" si="33"/>
        <v>100</v>
      </c>
      <c r="AG450" s="95" t="s">
        <v>700</v>
      </c>
      <c r="AH450" s="33">
        <f t="shared" si="32"/>
        <v>0</v>
      </c>
      <c r="AI450" s="33"/>
      <c r="AJ450" s="33"/>
      <c r="AK450" s="33"/>
      <c r="AL450" s="33"/>
      <c r="AN450" s="116"/>
    </row>
    <row r="451" spans="1:40" s="12" customFormat="1" ht="11.25">
      <c r="A451" s="10"/>
      <c r="B451" s="26"/>
      <c r="C451" s="66"/>
      <c r="D451" s="95" t="s">
        <v>83</v>
      </c>
      <c r="E451" s="96" t="s">
        <v>44</v>
      </c>
      <c r="F451" s="97">
        <v>0</v>
      </c>
      <c r="G451" s="171">
        <v>284425.65</v>
      </c>
      <c r="H451" s="171">
        <v>265876.98</v>
      </c>
      <c r="I451" s="171">
        <v>0</v>
      </c>
      <c r="J451" s="101">
        <f t="shared" si="33"/>
        <v>93.47855230356333</v>
      </c>
      <c r="AG451" s="95" t="s">
        <v>83</v>
      </c>
      <c r="AH451" s="33">
        <f t="shared" si="32"/>
        <v>0</v>
      </c>
      <c r="AI451" s="33"/>
      <c r="AJ451" s="33"/>
      <c r="AK451" s="33"/>
      <c r="AL451" s="33"/>
      <c r="AN451" s="116"/>
    </row>
    <row r="452" spans="1:40" s="12" customFormat="1" ht="11.25">
      <c r="A452" s="10"/>
      <c r="B452" s="26"/>
      <c r="C452" s="66"/>
      <c r="D452" s="95" t="s">
        <v>84</v>
      </c>
      <c r="E452" s="96" t="s">
        <v>44</v>
      </c>
      <c r="F452" s="97">
        <v>0</v>
      </c>
      <c r="G452" s="171">
        <v>50192.76</v>
      </c>
      <c r="H452" s="171">
        <v>46919.49</v>
      </c>
      <c r="I452" s="171">
        <v>0</v>
      </c>
      <c r="J452" s="101">
        <f t="shared" si="33"/>
        <v>93.47860129628256</v>
      </c>
      <c r="AG452" s="95" t="s">
        <v>84</v>
      </c>
      <c r="AH452" s="33">
        <f t="shared" si="32"/>
        <v>0</v>
      </c>
      <c r="AI452" s="33"/>
      <c r="AJ452" s="33"/>
      <c r="AK452" s="33"/>
      <c r="AL452" s="33"/>
      <c r="AN452" s="116"/>
    </row>
    <row r="453" spans="1:40" s="12" customFormat="1" ht="45">
      <c r="A453" s="10"/>
      <c r="B453" s="26"/>
      <c r="C453" s="66"/>
      <c r="D453" s="95" t="s">
        <v>701</v>
      </c>
      <c r="E453" s="96" t="s">
        <v>50</v>
      </c>
      <c r="F453" s="97">
        <v>0</v>
      </c>
      <c r="G453" s="171">
        <v>525.65</v>
      </c>
      <c r="H453" s="171">
        <v>525.65</v>
      </c>
      <c r="I453" s="171">
        <v>0</v>
      </c>
      <c r="J453" s="101">
        <f t="shared" si="33"/>
        <v>100</v>
      </c>
      <c r="AG453" s="95" t="s">
        <v>701</v>
      </c>
      <c r="AH453" s="33">
        <f t="shared" si="32"/>
        <v>0</v>
      </c>
      <c r="AI453" s="33"/>
      <c r="AJ453" s="33"/>
      <c r="AK453" s="33"/>
      <c r="AL453" s="33"/>
      <c r="AN453" s="116"/>
    </row>
    <row r="454" spans="1:40" s="12" customFormat="1" ht="45">
      <c r="A454" s="10"/>
      <c r="B454" s="26"/>
      <c r="C454" s="66"/>
      <c r="D454" s="95" t="s">
        <v>702</v>
      </c>
      <c r="E454" s="96" t="s">
        <v>50</v>
      </c>
      <c r="F454" s="97">
        <v>0</v>
      </c>
      <c r="G454" s="171">
        <v>92.76</v>
      </c>
      <c r="H454" s="171">
        <v>92.76</v>
      </c>
      <c r="I454" s="171">
        <v>0</v>
      </c>
      <c r="J454" s="101">
        <f t="shared" si="33"/>
        <v>100</v>
      </c>
      <c r="AG454" s="95" t="s">
        <v>702</v>
      </c>
      <c r="AH454" s="33">
        <f t="shared" si="32"/>
        <v>0</v>
      </c>
      <c r="AI454" s="33"/>
      <c r="AJ454" s="33"/>
      <c r="AK454" s="33"/>
      <c r="AL454" s="33"/>
      <c r="AN454" s="116"/>
    </row>
    <row r="455" spans="1:40" s="12" customFormat="1" ht="11.25">
      <c r="A455" s="10"/>
      <c r="B455" s="26"/>
      <c r="C455" s="66"/>
      <c r="D455" s="95" t="s">
        <v>259</v>
      </c>
      <c r="E455" s="96" t="s">
        <v>115</v>
      </c>
      <c r="F455" s="97">
        <v>0</v>
      </c>
      <c r="G455" s="171">
        <v>9050.8</v>
      </c>
      <c r="H455" s="171">
        <v>7606.89</v>
      </c>
      <c r="I455" s="171">
        <v>0</v>
      </c>
      <c r="J455" s="101">
        <f t="shared" si="33"/>
        <v>84.04660361515005</v>
      </c>
      <c r="AG455" s="95" t="s">
        <v>259</v>
      </c>
      <c r="AH455" s="33">
        <f t="shared" si="32"/>
        <v>0</v>
      </c>
      <c r="AI455" s="33"/>
      <c r="AJ455" s="33"/>
      <c r="AK455" s="33"/>
      <c r="AL455" s="33"/>
      <c r="AN455" s="116"/>
    </row>
    <row r="456" spans="1:40" s="12" customFormat="1" ht="11.25">
      <c r="A456" s="10"/>
      <c r="B456" s="26"/>
      <c r="C456" s="66"/>
      <c r="D456" s="95" t="s">
        <v>260</v>
      </c>
      <c r="E456" s="96" t="s">
        <v>115</v>
      </c>
      <c r="F456" s="97">
        <v>0</v>
      </c>
      <c r="G456" s="171">
        <v>1597.2</v>
      </c>
      <c r="H456" s="171">
        <v>1342.41</v>
      </c>
      <c r="I456" s="171">
        <v>0</v>
      </c>
      <c r="J456" s="101">
        <f t="shared" si="33"/>
        <v>84.04770848985724</v>
      </c>
      <c r="AG456" s="95" t="s">
        <v>260</v>
      </c>
      <c r="AH456" s="33">
        <f t="shared" si="32"/>
        <v>0</v>
      </c>
      <c r="AI456" s="33"/>
      <c r="AJ456" s="33"/>
      <c r="AK456" s="33"/>
      <c r="AL456" s="33"/>
      <c r="AN456" s="116"/>
    </row>
    <row r="457" spans="1:40" s="12" customFormat="1" ht="33.75">
      <c r="A457" s="10"/>
      <c r="B457" s="26"/>
      <c r="C457" s="66"/>
      <c r="D457" s="95" t="s">
        <v>60</v>
      </c>
      <c r="E457" s="96" t="s">
        <v>61</v>
      </c>
      <c r="F457" s="97">
        <v>75400</v>
      </c>
      <c r="G457" s="171">
        <v>48914</v>
      </c>
      <c r="H457" s="171">
        <v>40238.38</v>
      </c>
      <c r="I457" s="171">
        <v>0</v>
      </c>
      <c r="J457" s="101">
        <f t="shared" si="33"/>
        <v>82.26352373553583</v>
      </c>
      <c r="AG457" s="95" t="s">
        <v>60</v>
      </c>
      <c r="AH457" s="33">
        <f t="shared" si="32"/>
        <v>0</v>
      </c>
      <c r="AI457" s="33"/>
      <c r="AJ457" s="33"/>
      <c r="AK457" s="33"/>
      <c r="AL457" s="33"/>
      <c r="AN457" s="116"/>
    </row>
    <row r="458" spans="1:40" s="12" customFormat="1" ht="15" customHeight="1">
      <c r="A458" s="10"/>
      <c r="B458" s="26"/>
      <c r="C458" s="20" t="s">
        <v>227</v>
      </c>
      <c r="D458" s="20"/>
      <c r="E458" s="21" t="s">
        <v>228</v>
      </c>
      <c r="F458" s="22">
        <f>F459+F460+F461+F462+F463+F464+F465+F466+F467+F468+F469+F470+F471+F472</f>
        <v>132771</v>
      </c>
      <c r="G458" s="22">
        <f>SUM(G459:G472)</f>
        <v>135147</v>
      </c>
      <c r="H458" s="22">
        <f>SUM(H459:H472)</f>
        <v>131705.32</v>
      </c>
      <c r="I458" s="22">
        <f>SUM(I459:I472)</f>
        <v>11605.75</v>
      </c>
      <c r="J458" s="23">
        <f t="shared" si="33"/>
        <v>97.45338039320147</v>
      </c>
      <c r="AH458" s="33">
        <f t="shared" si="32"/>
        <v>0</v>
      </c>
      <c r="AI458" s="33"/>
      <c r="AJ458" s="33"/>
      <c r="AK458" s="33" t="str">
        <f>'[1]sheet1'!$F$359</f>
        <v>132 771,00</v>
      </c>
      <c r="AL458" s="33"/>
      <c r="AM458" s="108"/>
      <c r="AN458" s="114" t="s">
        <v>516</v>
      </c>
    </row>
    <row r="459" spans="1:40" s="12" customFormat="1" ht="22.5">
      <c r="A459" s="10"/>
      <c r="B459" s="26"/>
      <c r="C459" s="62"/>
      <c r="D459" s="28" t="s">
        <v>109</v>
      </c>
      <c r="E459" s="29" t="s">
        <v>110</v>
      </c>
      <c r="F459" s="60" t="str">
        <f aca="true" t="shared" si="35" ref="F459:F472">AN459</f>
        <v>180,00</v>
      </c>
      <c r="G459" s="171">
        <v>157.5</v>
      </c>
      <c r="H459" s="171">
        <v>157.5</v>
      </c>
      <c r="I459" s="171">
        <v>0</v>
      </c>
      <c r="J459" s="32">
        <f t="shared" si="33"/>
        <v>100</v>
      </c>
      <c r="AG459" s="95" t="s">
        <v>109</v>
      </c>
      <c r="AH459" s="33">
        <f t="shared" si="32"/>
        <v>0</v>
      </c>
      <c r="AI459" s="33"/>
      <c r="AJ459" s="33"/>
      <c r="AK459" s="33"/>
      <c r="AL459" s="33"/>
      <c r="AM459" s="95" t="s">
        <v>109</v>
      </c>
      <c r="AN459" s="113" t="s">
        <v>517</v>
      </c>
    </row>
    <row r="460" spans="1:40" s="12" customFormat="1" ht="15" customHeight="1">
      <c r="A460" s="10"/>
      <c r="B460" s="26"/>
      <c r="C460" s="62"/>
      <c r="D460" s="28" t="s">
        <v>101</v>
      </c>
      <c r="E460" s="29" t="s">
        <v>102</v>
      </c>
      <c r="F460" s="60" t="str">
        <f t="shared" si="35"/>
        <v>83 648,00</v>
      </c>
      <c r="G460" s="171">
        <v>86118.3</v>
      </c>
      <c r="H460" s="171">
        <v>83169.6</v>
      </c>
      <c r="I460" s="171">
        <v>1943.11</v>
      </c>
      <c r="J460" s="32">
        <f t="shared" si="33"/>
        <v>96.57598907549267</v>
      </c>
      <c r="AG460" s="95" t="s">
        <v>101</v>
      </c>
      <c r="AH460" s="33">
        <f t="shared" si="32"/>
        <v>0</v>
      </c>
      <c r="AI460" s="33"/>
      <c r="AJ460" s="33"/>
      <c r="AK460" s="33"/>
      <c r="AL460" s="33"/>
      <c r="AM460" s="95" t="s">
        <v>101</v>
      </c>
      <c r="AN460" s="113" t="s">
        <v>518</v>
      </c>
    </row>
    <row r="461" spans="1:40" s="12" customFormat="1" ht="15" customHeight="1">
      <c r="A461" s="10"/>
      <c r="B461" s="26"/>
      <c r="C461" s="62"/>
      <c r="D461" s="28" t="s">
        <v>111</v>
      </c>
      <c r="E461" s="29" t="s">
        <v>112</v>
      </c>
      <c r="F461" s="60" t="str">
        <f t="shared" si="35"/>
        <v>6 585,00</v>
      </c>
      <c r="G461" s="171">
        <v>6587</v>
      </c>
      <c r="H461" s="171">
        <v>6585.74</v>
      </c>
      <c r="I461" s="171">
        <v>7051.2</v>
      </c>
      <c r="J461" s="32">
        <f t="shared" si="33"/>
        <v>99.98087141339</v>
      </c>
      <c r="AG461" s="95" t="s">
        <v>111</v>
      </c>
      <c r="AH461" s="33">
        <f t="shared" si="32"/>
        <v>0</v>
      </c>
      <c r="AI461" s="33"/>
      <c r="AJ461" s="33"/>
      <c r="AK461" s="33"/>
      <c r="AL461" s="33"/>
      <c r="AM461" s="95" t="s">
        <v>111</v>
      </c>
      <c r="AN461" s="113" t="s">
        <v>519</v>
      </c>
    </row>
    <row r="462" spans="1:40" s="12" customFormat="1" ht="15" customHeight="1">
      <c r="A462" s="10"/>
      <c r="B462" s="26"/>
      <c r="C462" s="62"/>
      <c r="D462" s="28" t="s">
        <v>103</v>
      </c>
      <c r="E462" s="29" t="s">
        <v>104</v>
      </c>
      <c r="F462" s="60" t="str">
        <f t="shared" si="35"/>
        <v>14 258,00</v>
      </c>
      <c r="G462" s="171">
        <v>15298</v>
      </c>
      <c r="H462" s="171">
        <v>15296.39</v>
      </c>
      <c r="I462" s="171">
        <v>2395</v>
      </c>
      <c r="J462" s="32">
        <f t="shared" si="33"/>
        <v>99.98947574846385</v>
      </c>
      <c r="AG462" s="95" t="s">
        <v>103</v>
      </c>
      <c r="AH462" s="33">
        <f t="shared" si="32"/>
        <v>0</v>
      </c>
      <c r="AI462" s="33"/>
      <c r="AJ462" s="33"/>
      <c r="AK462" s="33"/>
      <c r="AL462" s="33"/>
      <c r="AM462" s="95" t="s">
        <v>103</v>
      </c>
      <c r="AN462" s="113" t="s">
        <v>520</v>
      </c>
    </row>
    <row r="463" spans="1:40" s="12" customFormat="1" ht="15" customHeight="1">
      <c r="A463" s="10"/>
      <c r="B463" s="26"/>
      <c r="C463" s="62"/>
      <c r="D463" s="28" t="s">
        <v>105</v>
      </c>
      <c r="E463" s="29" t="s">
        <v>106</v>
      </c>
      <c r="F463" s="60" t="str">
        <f t="shared" si="35"/>
        <v>2 043,00</v>
      </c>
      <c r="G463" s="171">
        <v>2003</v>
      </c>
      <c r="H463" s="171">
        <v>1512.89</v>
      </c>
      <c r="I463" s="171">
        <v>216.44</v>
      </c>
      <c r="J463" s="32">
        <f t="shared" si="33"/>
        <v>75.53120319520718</v>
      </c>
      <c r="AG463" s="95" t="s">
        <v>105</v>
      </c>
      <c r="AH463" s="33">
        <f t="shared" si="32"/>
        <v>0</v>
      </c>
      <c r="AI463" s="33"/>
      <c r="AJ463" s="33"/>
      <c r="AK463" s="33"/>
      <c r="AL463" s="33"/>
      <c r="AM463" s="95" t="s">
        <v>105</v>
      </c>
      <c r="AN463" s="113" t="s">
        <v>521</v>
      </c>
    </row>
    <row r="464" spans="1:40" s="12" customFormat="1" ht="21.75" customHeight="1">
      <c r="A464" s="10"/>
      <c r="B464" s="26"/>
      <c r="C464" s="62"/>
      <c r="D464" s="28" t="s">
        <v>29</v>
      </c>
      <c r="E464" s="29" t="s">
        <v>30</v>
      </c>
      <c r="F464" s="60" t="str">
        <f t="shared" si="35"/>
        <v>4 000,00</v>
      </c>
      <c r="G464" s="171">
        <v>3999.37</v>
      </c>
      <c r="H464" s="171">
        <v>3999.37</v>
      </c>
      <c r="I464" s="171">
        <v>0</v>
      </c>
      <c r="J464" s="32">
        <f t="shared" si="33"/>
        <v>100</v>
      </c>
      <c r="AG464" s="95" t="s">
        <v>29</v>
      </c>
      <c r="AH464" s="33">
        <f t="shared" si="32"/>
        <v>0</v>
      </c>
      <c r="AI464" s="33"/>
      <c r="AJ464" s="33"/>
      <c r="AK464" s="33"/>
      <c r="AL464" s="33"/>
      <c r="AM464" s="95" t="s">
        <v>29</v>
      </c>
      <c r="AN464" s="113" t="s">
        <v>319</v>
      </c>
    </row>
    <row r="465" spans="1:40" s="12" customFormat="1" ht="22.5">
      <c r="A465" s="10"/>
      <c r="B465" s="26"/>
      <c r="C465" s="62"/>
      <c r="D465" s="28" t="s">
        <v>35</v>
      </c>
      <c r="E465" s="29" t="s">
        <v>36</v>
      </c>
      <c r="F465" s="60" t="str">
        <f t="shared" si="35"/>
        <v>5 000,00</v>
      </c>
      <c r="G465" s="171">
        <v>4997.83</v>
      </c>
      <c r="H465" s="171">
        <v>4997.83</v>
      </c>
      <c r="I465" s="171">
        <v>0</v>
      </c>
      <c r="J465" s="32">
        <f t="shared" si="33"/>
        <v>100</v>
      </c>
      <c r="AG465" s="95" t="s">
        <v>35</v>
      </c>
      <c r="AH465" s="33">
        <f t="shared" si="32"/>
        <v>0</v>
      </c>
      <c r="AI465" s="33"/>
      <c r="AJ465" s="33"/>
      <c r="AK465" s="33"/>
      <c r="AL465" s="33"/>
      <c r="AM465" s="95" t="s">
        <v>35</v>
      </c>
      <c r="AN465" s="113" t="s">
        <v>358</v>
      </c>
    </row>
    <row r="466" spans="1:40" s="12" customFormat="1" ht="15" customHeight="1">
      <c r="A466" s="10"/>
      <c r="B466" s="26"/>
      <c r="C466" s="62"/>
      <c r="D466" s="28" t="s">
        <v>37</v>
      </c>
      <c r="E466" s="29" t="s">
        <v>38</v>
      </c>
      <c r="F466" s="60" t="str">
        <f t="shared" si="35"/>
        <v>5 000,00</v>
      </c>
      <c r="G466" s="171">
        <v>5000</v>
      </c>
      <c r="H466" s="171">
        <v>5000</v>
      </c>
      <c r="I466" s="171">
        <v>0</v>
      </c>
      <c r="J466" s="32">
        <f t="shared" si="33"/>
        <v>100</v>
      </c>
      <c r="AG466" s="95" t="s">
        <v>37</v>
      </c>
      <c r="AH466" s="33">
        <f t="shared" si="32"/>
        <v>0</v>
      </c>
      <c r="AI466" s="33"/>
      <c r="AJ466" s="33"/>
      <c r="AK466" s="33"/>
      <c r="AL466" s="33"/>
      <c r="AM466" s="95" t="s">
        <v>37</v>
      </c>
      <c r="AN466" s="113" t="s">
        <v>358</v>
      </c>
    </row>
    <row r="467" spans="1:40" s="12" customFormat="1" ht="15" customHeight="1">
      <c r="A467" s="10"/>
      <c r="B467" s="26"/>
      <c r="C467" s="62"/>
      <c r="D467" s="28" t="s">
        <v>39</v>
      </c>
      <c r="E467" s="29" t="s">
        <v>40</v>
      </c>
      <c r="F467" s="60" t="str">
        <f t="shared" si="35"/>
        <v>1 000,00</v>
      </c>
      <c r="G467" s="171">
        <v>990.4</v>
      </c>
      <c r="H467" s="171">
        <v>990.4</v>
      </c>
      <c r="I467" s="171">
        <v>0</v>
      </c>
      <c r="J467" s="32">
        <f t="shared" si="33"/>
        <v>100</v>
      </c>
      <c r="AG467" s="95" t="s">
        <v>39</v>
      </c>
      <c r="AH467" s="33">
        <f t="shared" si="32"/>
        <v>0</v>
      </c>
      <c r="AI467" s="33"/>
      <c r="AJ467" s="33"/>
      <c r="AK467" s="33"/>
      <c r="AL467" s="33"/>
      <c r="AM467" s="95" t="s">
        <v>39</v>
      </c>
      <c r="AN467" s="113" t="s">
        <v>334</v>
      </c>
    </row>
    <row r="468" spans="1:40" s="12" customFormat="1" ht="11.25">
      <c r="A468" s="10"/>
      <c r="B468" s="26"/>
      <c r="C468" s="62"/>
      <c r="D468" s="28" t="s">
        <v>41</v>
      </c>
      <c r="E468" s="29" t="s">
        <v>42</v>
      </c>
      <c r="F468" s="60" t="str">
        <f t="shared" si="35"/>
        <v>200,00</v>
      </c>
      <c r="G468" s="171">
        <v>200</v>
      </c>
      <c r="H468" s="171">
        <v>200</v>
      </c>
      <c r="I468" s="171">
        <v>0</v>
      </c>
      <c r="J468" s="32">
        <f t="shared" si="33"/>
        <v>100</v>
      </c>
      <c r="AG468" s="95" t="s">
        <v>41</v>
      </c>
      <c r="AH468" s="33">
        <f t="shared" si="32"/>
        <v>0</v>
      </c>
      <c r="AI468" s="33"/>
      <c r="AJ468" s="33"/>
      <c r="AK468" s="33"/>
      <c r="AL468" s="33"/>
      <c r="AM468" s="95" t="s">
        <v>41</v>
      </c>
      <c r="AN468" s="113" t="s">
        <v>339</v>
      </c>
    </row>
    <row r="469" spans="1:40" s="12" customFormat="1" ht="15" customHeight="1">
      <c r="A469" s="10"/>
      <c r="B469" s="26"/>
      <c r="C469" s="62"/>
      <c r="D469" s="28" t="s">
        <v>43</v>
      </c>
      <c r="E469" s="29" t="s">
        <v>44</v>
      </c>
      <c r="F469" s="60" t="str">
        <f t="shared" si="35"/>
        <v>3 050,00</v>
      </c>
      <c r="G469" s="171">
        <v>1855.67</v>
      </c>
      <c r="H469" s="171">
        <v>1855.67</v>
      </c>
      <c r="I469" s="171">
        <v>0</v>
      </c>
      <c r="J469" s="32">
        <f t="shared" si="33"/>
        <v>100</v>
      </c>
      <c r="AG469" s="95" t="s">
        <v>43</v>
      </c>
      <c r="AH469" s="33">
        <f t="shared" si="32"/>
        <v>0</v>
      </c>
      <c r="AI469" s="33"/>
      <c r="AJ469" s="33"/>
      <c r="AK469" s="33"/>
      <c r="AL469" s="33"/>
      <c r="AM469" s="95" t="s">
        <v>43</v>
      </c>
      <c r="AN469" s="113" t="s">
        <v>522</v>
      </c>
    </row>
    <row r="470" spans="1:40" s="12" customFormat="1" ht="45">
      <c r="A470" s="10"/>
      <c r="B470" s="26"/>
      <c r="C470" s="62"/>
      <c r="D470" s="28" t="s">
        <v>49</v>
      </c>
      <c r="E470" s="29" t="s">
        <v>50</v>
      </c>
      <c r="F470" s="60" t="str">
        <f t="shared" si="35"/>
        <v>1 000,00</v>
      </c>
      <c r="G470" s="171">
        <v>999.8</v>
      </c>
      <c r="H470" s="171">
        <v>999.8</v>
      </c>
      <c r="I470" s="171">
        <v>0</v>
      </c>
      <c r="J470" s="32">
        <f t="shared" si="33"/>
        <v>100</v>
      </c>
      <c r="AG470" s="95" t="s">
        <v>49</v>
      </c>
      <c r="AH470" s="33">
        <f t="shared" si="32"/>
        <v>0</v>
      </c>
      <c r="AI470" s="33"/>
      <c r="AJ470" s="33"/>
      <c r="AK470" s="33"/>
      <c r="AL470" s="33"/>
      <c r="AM470" s="95" t="s">
        <v>49</v>
      </c>
      <c r="AN470" s="113" t="s">
        <v>334</v>
      </c>
    </row>
    <row r="471" spans="1:40" s="12" customFormat="1" ht="11.25">
      <c r="A471" s="10"/>
      <c r="B471" s="26"/>
      <c r="C471" s="62"/>
      <c r="D471" s="28" t="s">
        <v>51</v>
      </c>
      <c r="E471" s="29" t="s">
        <v>115</v>
      </c>
      <c r="F471" s="60" t="str">
        <f t="shared" si="35"/>
        <v>500,00</v>
      </c>
      <c r="G471" s="171">
        <v>450.13</v>
      </c>
      <c r="H471" s="171">
        <v>450.13</v>
      </c>
      <c r="I471" s="171">
        <v>0</v>
      </c>
      <c r="J471" s="32">
        <f t="shared" si="33"/>
        <v>100</v>
      </c>
      <c r="AG471" s="95" t="s">
        <v>51</v>
      </c>
      <c r="AH471" s="33">
        <f t="shared" si="32"/>
        <v>0</v>
      </c>
      <c r="AI471" s="33"/>
      <c r="AJ471" s="33"/>
      <c r="AK471" s="33"/>
      <c r="AL471" s="33"/>
      <c r="AM471" s="95" t="s">
        <v>51</v>
      </c>
      <c r="AN471" s="113" t="s">
        <v>337</v>
      </c>
    </row>
    <row r="472" spans="1:40" s="12" customFormat="1" ht="22.5">
      <c r="A472" s="10"/>
      <c r="B472" s="26"/>
      <c r="C472" s="62"/>
      <c r="D472" s="28" t="s">
        <v>54</v>
      </c>
      <c r="E472" s="29" t="s">
        <v>55</v>
      </c>
      <c r="F472" s="60" t="str">
        <f t="shared" si="35"/>
        <v>6 307,00</v>
      </c>
      <c r="G472" s="171">
        <v>6490</v>
      </c>
      <c r="H472" s="171">
        <v>6490</v>
      </c>
      <c r="I472" s="171">
        <v>0</v>
      </c>
      <c r="J472" s="32">
        <f t="shared" si="33"/>
        <v>100</v>
      </c>
      <c r="AG472" s="95" t="s">
        <v>54</v>
      </c>
      <c r="AH472" s="33">
        <f t="shared" si="32"/>
        <v>0</v>
      </c>
      <c r="AI472" s="33"/>
      <c r="AJ472" s="33"/>
      <c r="AK472" s="33"/>
      <c r="AL472" s="33"/>
      <c r="AM472" s="95" t="s">
        <v>54</v>
      </c>
      <c r="AN472" s="113" t="s">
        <v>523</v>
      </c>
    </row>
    <row r="473" spans="1:40" s="24" customFormat="1" ht="22.5">
      <c r="A473" s="18"/>
      <c r="B473" s="124"/>
      <c r="C473" s="72">
        <v>80148</v>
      </c>
      <c r="D473" s="125"/>
      <c r="E473" s="126" t="s">
        <v>524</v>
      </c>
      <c r="F473" s="127">
        <f>F474+F475+F476+F477+F478+F479+F480+F481+F482+F483+F484+F485+F486+F487+F488</f>
        <v>558697</v>
      </c>
      <c r="G473" s="127">
        <f>SUM(G474:G488)</f>
        <v>1139337</v>
      </c>
      <c r="H473" s="127">
        <f>SUM(H474:H488)</f>
        <v>861679.03</v>
      </c>
      <c r="I473" s="127">
        <f>SUM(I474:I488)</f>
        <v>47352.86</v>
      </c>
      <c r="J473" s="23">
        <f t="shared" si="33"/>
        <v>75.62986456158275</v>
      </c>
      <c r="AH473" s="33">
        <f t="shared" si="32"/>
        <v>0</v>
      </c>
      <c r="AI473" s="33"/>
      <c r="AJ473" s="33"/>
      <c r="AK473" s="33" t="str">
        <f>'[1]sheet1'!$F$374</f>
        <v>558 697,00</v>
      </c>
      <c r="AL473" s="33"/>
      <c r="AM473" s="108"/>
      <c r="AN473" s="114" t="s">
        <v>525</v>
      </c>
    </row>
    <row r="474" spans="1:40" s="12" customFormat="1" ht="22.5">
      <c r="A474" s="10"/>
      <c r="B474" s="26"/>
      <c r="C474" s="62"/>
      <c r="D474" s="95" t="s">
        <v>109</v>
      </c>
      <c r="E474" s="96" t="s">
        <v>110</v>
      </c>
      <c r="F474" s="60" t="str">
        <f aca="true" t="shared" si="36" ref="F474:F487">AN474</f>
        <v>2 800,00</v>
      </c>
      <c r="G474" s="171">
        <v>2800</v>
      </c>
      <c r="H474" s="171">
        <v>1675</v>
      </c>
      <c r="I474" s="171">
        <v>0</v>
      </c>
      <c r="J474" s="32">
        <f t="shared" si="33"/>
        <v>59.82142857142857</v>
      </c>
      <c r="AG474" s="95" t="s">
        <v>109</v>
      </c>
      <c r="AH474" s="33">
        <f t="shared" si="32"/>
        <v>0</v>
      </c>
      <c r="AI474" s="33"/>
      <c r="AJ474" s="33"/>
      <c r="AK474" s="33"/>
      <c r="AL474" s="33"/>
      <c r="AM474" s="95" t="s">
        <v>109</v>
      </c>
      <c r="AN474" s="113" t="s">
        <v>526</v>
      </c>
    </row>
    <row r="475" spans="1:40" s="12" customFormat="1" ht="22.5">
      <c r="A475" s="10"/>
      <c r="B475" s="26"/>
      <c r="C475" s="62"/>
      <c r="D475" s="95" t="s">
        <v>101</v>
      </c>
      <c r="E475" s="96" t="s">
        <v>102</v>
      </c>
      <c r="F475" s="60" t="str">
        <f t="shared" si="36"/>
        <v>150 277,00</v>
      </c>
      <c r="G475" s="171">
        <v>261734</v>
      </c>
      <c r="H475" s="171">
        <v>260044.69</v>
      </c>
      <c r="I475" s="171">
        <v>5560.1</v>
      </c>
      <c r="J475" s="32">
        <f t="shared" si="33"/>
        <v>99.35456990685199</v>
      </c>
      <c r="AG475" s="95" t="s">
        <v>101</v>
      </c>
      <c r="AH475" s="33">
        <f t="shared" si="32"/>
        <v>0</v>
      </c>
      <c r="AI475" s="33"/>
      <c r="AJ475" s="33"/>
      <c r="AK475" s="33"/>
      <c r="AL475" s="33"/>
      <c r="AM475" s="95" t="s">
        <v>101</v>
      </c>
      <c r="AN475" s="113" t="s">
        <v>527</v>
      </c>
    </row>
    <row r="476" spans="1:40" s="12" customFormat="1" ht="11.25">
      <c r="A476" s="10"/>
      <c r="B476" s="26"/>
      <c r="C476" s="62"/>
      <c r="D476" s="95" t="s">
        <v>111</v>
      </c>
      <c r="E476" s="96" t="s">
        <v>112</v>
      </c>
      <c r="F476" s="60" t="str">
        <f t="shared" si="36"/>
        <v>3 260,00</v>
      </c>
      <c r="G476" s="171">
        <v>2901</v>
      </c>
      <c r="H476" s="171">
        <v>0</v>
      </c>
      <c r="I476" s="171">
        <v>20320.36</v>
      </c>
      <c r="J476" s="32">
        <f t="shared" si="33"/>
        <v>0</v>
      </c>
      <c r="AG476" s="95" t="s">
        <v>111</v>
      </c>
      <c r="AH476" s="33">
        <f t="shared" si="32"/>
        <v>0</v>
      </c>
      <c r="AI476" s="33"/>
      <c r="AJ476" s="33"/>
      <c r="AK476" s="33"/>
      <c r="AL476" s="33"/>
      <c r="AM476" s="95" t="s">
        <v>111</v>
      </c>
      <c r="AN476" s="113" t="s">
        <v>528</v>
      </c>
    </row>
    <row r="477" spans="1:40" s="12" customFormat="1" ht="11.25">
      <c r="A477" s="10"/>
      <c r="B477" s="26"/>
      <c r="C477" s="62"/>
      <c r="D477" s="95" t="s">
        <v>103</v>
      </c>
      <c r="E477" s="96" t="s">
        <v>104</v>
      </c>
      <c r="F477" s="60" t="str">
        <f t="shared" si="36"/>
        <v>25 710,00</v>
      </c>
      <c r="G477" s="171">
        <v>45402</v>
      </c>
      <c r="H477" s="171">
        <v>43083.66</v>
      </c>
      <c r="I477" s="171">
        <v>4538.56</v>
      </c>
      <c r="J477" s="32">
        <f t="shared" si="33"/>
        <v>94.8937491740452</v>
      </c>
      <c r="AG477" s="95" t="s">
        <v>103</v>
      </c>
      <c r="AH477" s="33">
        <f t="shared" si="32"/>
        <v>0</v>
      </c>
      <c r="AI477" s="33"/>
      <c r="AJ477" s="33"/>
      <c r="AK477" s="33"/>
      <c r="AL477" s="33"/>
      <c r="AM477" s="95" t="s">
        <v>103</v>
      </c>
      <c r="AN477" s="113" t="s">
        <v>529</v>
      </c>
    </row>
    <row r="478" spans="1:40" s="12" customFormat="1" ht="11.25">
      <c r="A478" s="10"/>
      <c r="B478" s="26"/>
      <c r="C478" s="62"/>
      <c r="D478" s="95" t="s">
        <v>105</v>
      </c>
      <c r="E478" s="96" t="s">
        <v>106</v>
      </c>
      <c r="F478" s="60" t="str">
        <f t="shared" si="36"/>
        <v>3 682,00</v>
      </c>
      <c r="G478" s="171">
        <v>7118</v>
      </c>
      <c r="H478" s="171">
        <v>5500.58</v>
      </c>
      <c r="I478" s="171">
        <v>879.56</v>
      </c>
      <c r="J478" s="32">
        <f t="shared" si="33"/>
        <v>77.27704411351503</v>
      </c>
      <c r="AG478" s="95" t="s">
        <v>105</v>
      </c>
      <c r="AH478" s="33">
        <f t="shared" si="32"/>
        <v>0</v>
      </c>
      <c r="AI478" s="33"/>
      <c r="AJ478" s="33"/>
      <c r="AK478" s="33"/>
      <c r="AL478" s="33"/>
      <c r="AM478" s="95" t="s">
        <v>105</v>
      </c>
      <c r="AN478" s="113" t="s">
        <v>530</v>
      </c>
    </row>
    <row r="479" spans="1:40" s="12" customFormat="1" ht="11.25">
      <c r="A479" s="10"/>
      <c r="B479" s="26"/>
      <c r="C479" s="62"/>
      <c r="D479" s="95" t="s">
        <v>29</v>
      </c>
      <c r="E479" s="96" t="s">
        <v>30</v>
      </c>
      <c r="F479" s="60" t="str">
        <f t="shared" si="36"/>
        <v>6 500,00</v>
      </c>
      <c r="G479" s="171">
        <v>25500</v>
      </c>
      <c r="H479" s="171">
        <v>24266.6</v>
      </c>
      <c r="I479" s="171">
        <v>0</v>
      </c>
      <c r="J479" s="32">
        <f t="shared" si="33"/>
        <v>95.16313725490195</v>
      </c>
      <c r="AG479" s="95" t="s">
        <v>29</v>
      </c>
      <c r="AH479" s="33">
        <f t="shared" si="32"/>
        <v>0</v>
      </c>
      <c r="AI479" s="33"/>
      <c r="AJ479" s="33"/>
      <c r="AK479" s="33"/>
      <c r="AL479" s="33"/>
      <c r="AM479" s="95" t="s">
        <v>29</v>
      </c>
      <c r="AN479" s="113" t="s">
        <v>531</v>
      </c>
    </row>
    <row r="480" spans="1:40" s="12" customFormat="1" ht="11.25">
      <c r="A480" s="10"/>
      <c r="B480" s="26"/>
      <c r="C480" s="62"/>
      <c r="D480" s="95" t="s">
        <v>31</v>
      </c>
      <c r="E480" s="96" t="s">
        <v>32</v>
      </c>
      <c r="F480" s="60" t="str">
        <f t="shared" si="36"/>
        <v>300 300,00</v>
      </c>
      <c r="G480" s="171">
        <v>643500</v>
      </c>
      <c r="H480" s="171">
        <v>397373.96</v>
      </c>
      <c r="I480" s="171">
        <v>12986.46</v>
      </c>
      <c r="J480" s="32">
        <f t="shared" si="33"/>
        <v>61.75197513597514</v>
      </c>
      <c r="AG480" s="95" t="s">
        <v>31</v>
      </c>
      <c r="AH480" s="33">
        <f t="shared" si="32"/>
        <v>0</v>
      </c>
      <c r="AI480" s="33"/>
      <c r="AJ480" s="33"/>
      <c r="AK480" s="33"/>
      <c r="AL480" s="33"/>
      <c r="AM480" s="95" t="s">
        <v>31</v>
      </c>
      <c r="AN480" s="113" t="s">
        <v>532</v>
      </c>
    </row>
    <row r="481" spans="1:40" s="12" customFormat="1" ht="11.25">
      <c r="A481" s="10"/>
      <c r="B481" s="26"/>
      <c r="C481" s="62"/>
      <c r="D481" s="95" t="s">
        <v>37</v>
      </c>
      <c r="E481" s="96" t="s">
        <v>38</v>
      </c>
      <c r="F481" s="60" t="str">
        <f t="shared" si="36"/>
        <v>42 958,00</v>
      </c>
      <c r="G481" s="171">
        <v>74458</v>
      </c>
      <c r="H481" s="171">
        <v>66151.19</v>
      </c>
      <c r="I481" s="171">
        <v>0</v>
      </c>
      <c r="J481" s="32">
        <f t="shared" si="33"/>
        <v>88.8436299658868</v>
      </c>
      <c r="AG481" s="95" t="s">
        <v>37</v>
      </c>
      <c r="AH481" s="33">
        <f t="shared" si="32"/>
        <v>0</v>
      </c>
      <c r="AI481" s="33"/>
      <c r="AJ481" s="33"/>
      <c r="AK481" s="33"/>
      <c r="AL481" s="33"/>
      <c r="AM481" s="95" t="s">
        <v>37</v>
      </c>
      <c r="AN481" s="113" t="s">
        <v>533</v>
      </c>
    </row>
    <row r="482" spans="1:40" s="12" customFormat="1" ht="11.25">
      <c r="A482" s="10"/>
      <c r="B482" s="26"/>
      <c r="C482" s="62"/>
      <c r="D482" s="95" t="s">
        <v>41</v>
      </c>
      <c r="E482" s="96" t="s">
        <v>42</v>
      </c>
      <c r="F482" s="60" t="str">
        <f t="shared" si="36"/>
        <v>1 260,00</v>
      </c>
      <c r="G482" s="171">
        <v>560</v>
      </c>
      <c r="H482" s="171">
        <v>378</v>
      </c>
      <c r="I482" s="171">
        <v>0</v>
      </c>
      <c r="J482" s="32">
        <f t="shared" si="33"/>
        <v>67.5</v>
      </c>
      <c r="AG482" s="95" t="s">
        <v>41</v>
      </c>
      <c r="AH482" s="33">
        <f t="shared" si="32"/>
        <v>0</v>
      </c>
      <c r="AI482" s="33"/>
      <c r="AJ482" s="33"/>
      <c r="AK482" s="33"/>
      <c r="AL482" s="33"/>
      <c r="AM482" s="95" t="s">
        <v>41</v>
      </c>
      <c r="AN482" s="113" t="s">
        <v>534</v>
      </c>
    </row>
    <row r="483" spans="1:40" s="12" customFormat="1" ht="11.25">
      <c r="A483" s="10"/>
      <c r="B483" s="26"/>
      <c r="C483" s="62"/>
      <c r="D483" s="95" t="s">
        <v>43</v>
      </c>
      <c r="E483" s="96" t="s">
        <v>44</v>
      </c>
      <c r="F483" s="60" t="str">
        <f t="shared" si="36"/>
        <v>10 100,00</v>
      </c>
      <c r="G483" s="171">
        <v>51100</v>
      </c>
      <c r="H483" s="171">
        <v>44667.78</v>
      </c>
      <c r="I483" s="171">
        <v>2087.82</v>
      </c>
      <c r="J483" s="32">
        <f t="shared" si="33"/>
        <v>87.41248532289629</v>
      </c>
      <c r="AG483" s="95" t="s">
        <v>43</v>
      </c>
      <c r="AH483" s="33">
        <f t="shared" si="32"/>
        <v>0</v>
      </c>
      <c r="AI483" s="33"/>
      <c r="AJ483" s="33"/>
      <c r="AK483" s="33"/>
      <c r="AL483" s="33"/>
      <c r="AM483" s="95" t="s">
        <v>43</v>
      </c>
      <c r="AN483" s="113" t="s">
        <v>535</v>
      </c>
    </row>
    <row r="484" spans="1:40" s="12" customFormat="1" ht="45">
      <c r="A484" s="10"/>
      <c r="B484" s="26"/>
      <c r="C484" s="62"/>
      <c r="D484" s="95" t="s">
        <v>49</v>
      </c>
      <c r="E484" s="96" t="s">
        <v>50</v>
      </c>
      <c r="F484" s="60" t="str">
        <f t="shared" si="36"/>
        <v>1 000,00</v>
      </c>
      <c r="G484" s="171">
        <v>1000</v>
      </c>
      <c r="H484" s="171">
        <v>309.03</v>
      </c>
      <c r="I484" s="171">
        <v>0</v>
      </c>
      <c r="J484" s="32">
        <f t="shared" si="33"/>
        <v>30.902999999999995</v>
      </c>
      <c r="AG484" s="95" t="s">
        <v>49</v>
      </c>
      <c r="AH484" s="33">
        <f t="shared" si="32"/>
        <v>0</v>
      </c>
      <c r="AI484" s="33"/>
      <c r="AJ484" s="33"/>
      <c r="AK484" s="33"/>
      <c r="AL484" s="33"/>
      <c r="AM484" s="95" t="s">
        <v>49</v>
      </c>
      <c r="AN484" s="113" t="s">
        <v>334</v>
      </c>
    </row>
    <row r="485" spans="1:40" s="12" customFormat="1" ht="11.25">
      <c r="A485" s="10"/>
      <c r="B485" s="26"/>
      <c r="C485" s="62"/>
      <c r="D485" s="95" t="s">
        <v>52</v>
      </c>
      <c r="E485" s="96" t="s">
        <v>53</v>
      </c>
      <c r="F485" s="60" t="str">
        <f t="shared" si="36"/>
        <v>2 000,00</v>
      </c>
      <c r="G485" s="171">
        <v>2000</v>
      </c>
      <c r="H485" s="171">
        <v>0</v>
      </c>
      <c r="I485" s="171">
        <v>0</v>
      </c>
      <c r="J485" s="32">
        <f t="shared" si="33"/>
        <v>0</v>
      </c>
      <c r="AG485" s="95" t="s">
        <v>52</v>
      </c>
      <c r="AH485" s="33">
        <f t="shared" si="32"/>
        <v>0</v>
      </c>
      <c r="AI485" s="33"/>
      <c r="AJ485" s="33"/>
      <c r="AK485" s="33"/>
      <c r="AL485" s="33"/>
      <c r="AM485" s="95" t="s">
        <v>52</v>
      </c>
      <c r="AN485" s="113" t="s">
        <v>299</v>
      </c>
    </row>
    <row r="486" spans="1:40" s="12" customFormat="1" ht="22.5">
      <c r="A486" s="10"/>
      <c r="B486" s="26"/>
      <c r="C486" s="62"/>
      <c r="D486" s="95" t="s">
        <v>54</v>
      </c>
      <c r="E486" s="96" t="s">
        <v>55</v>
      </c>
      <c r="F486" s="60" t="str">
        <f t="shared" si="36"/>
        <v>8 350,00</v>
      </c>
      <c r="G486" s="171">
        <v>15764</v>
      </c>
      <c r="H486" s="171">
        <v>15764</v>
      </c>
      <c r="I486" s="171">
        <v>0</v>
      </c>
      <c r="J486" s="32">
        <f t="shared" si="33"/>
        <v>100</v>
      </c>
      <c r="AG486" s="95" t="s">
        <v>54</v>
      </c>
      <c r="AH486" s="33">
        <f t="shared" si="32"/>
        <v>0</v>
      </c>
      <c r="AI486" s="33"/>
      <c r="AJ486" s="33"/>
      <c r="AK486" s="33"/>
      <c r="AL486" s="33"/>
      <c r="AM486" s="95" t="s">
        <v>54</v>
      </c>
      <c r="AN486" s="113" t="s">
        <v>536</v>
      </c>
    </row>
    <row r="487" spans="1:40" s="12" customFormat="1" ht="11.25">
      <c r="A487" s="10"/>
      <c r="B487" s="26"/>
      <c r="C487" s="62"/>
      <c r="D487" s="95" t="s">
        <v>56</v>
      </c>
      <c r="E487" s="96" t="s">
        <v>57</v>
      </c>
      <c r="F487" s="60" t="str">
        <f t="shared" si="36"/>
        <v>500,00</v>
      </c>
      <c r="G487" s="99">
        <v>0</v>
      </c>
      <c r="H487" s="99">
        <v>0</v>
      </c>
      <c r="I487" s="99">
        <v>0</v>
      </c>
      <c r="J487" s="32">
        <v>0</v>
      </c>
      <c r="AG487" s="95" t="s">
        <v>56</v>
      </c>
      <c r="AH487" s="33">
        <f t="shared" si="32"/>
        <v>0</v>
      </c>
      <c r="AI487" s="33"/>
      <c r="AJ487" s="33"/>
      <c r="AK487" s="33"/>
      <c r="AL487" s="33"/>
      <c r="AM487" s="95" t="s">
        <v>56</v>
      </c>
      <c r="AN487" s="113" t="s">
        <v>337</v>
      </c>
    </row>
    <row r="488" spans="1:40" s="12" customFormat="1" ht="11.25">
      <c r="A488" s="10"/>
      <c r="B488" s="26"/>
      <c r="C488" s="62"/>
      <c r="D488" s="95" t="s">
        <v>58</v>
      </c>
      <c r="E488" s="96" t="s">
        <v>59</v>
      </c>
      <c r="F488" s="60">
        <v>0</v>
      </c>
      <c r="G488" s="171">
        <v>5500</v>
      </c>
      <c r="H488" s="171">
        <v>2464.54</v>
      </c>
      <c r="I488" s="171">
        <v>980</v>
      </c>
      <c r="J488" s="32">
        <f t="shared" si="33"/>
        <v>44.80981818181818</v>
      </c>
      <c r="AG488" s="95" t="s">
        <v>58</v>
      </c>
      <c r="AH488" s="33">
        <f t="shared" si="32"/>
        <v>0</v>
      </c>
      <c r="AI488" s="33"/>
      <c r="AJ488" s="33"/>
      <c r="AK488" s="33"/>
      <c r="AL488" s="33"/>
      <c r="AM488" s="95"/>
      <c r="AN488" s="113"/>
    </row>
    <row r="489" spans="1:41" s="12" customFormat="1" ht="15" customHeight="1">
      <c r="A489" s="10"/>
      <c r="B489" s="26"/>
      <c r="C489" s="20" t="s">
        <v>229</v>
      </c>
      <c r="D489" s="20"/>
      <c r="E489" s="21" t="s">
        <v>230</v>
      </c>
      <c r="F489" s="22">
        <f>F490+F491+F492+F493+F494+F495+F496+F497+F498+F499+F500+F501+F502+F503+F504+F505+F506+F507+F508+F509+F510+F511+F512+F513+F514+F515+F516+F517+F518+F520+F519+F521+F522+F523</f>
        <v>357047.5</v>
      </c>
      <c r="G489" s="22">
        <f>SUM(G490:G523)</f>
        <v>585913.4500000001</v>
      </c>
      <c r="H489" s="22">
        <f>SUM(H490:H523)</f>
        <v>509966.56000000006</v>
      </c>
      <c r="I489" s="22">
        <f>SUM(I490:I523)</f>
        <v>14846.960000000001</v>
      </c>
      <c r="J489" s="23">
        <f t="shared" si="33"/>
        <v>87.03786540486483</v>
      </c>
      <c r="AH489" s="33">
        <f t="shared" si="32"/>
        <v>0</v>
      </c>
      <c r="AI489" s="33"/>
      <c r="AJ489" s="33"/>
      <c r="AK489" s="33" t="str">
        <f>'[1]sheet1'!$F$389</f>
        <v>357 047,50</v>
      </c>
      <c r="AL489" s="52">
        <f>AK489-F489</f>
        <v>0</v>
      </c>
      <c r="AM489" s="108"/>
      <c r="AN489" s="114" t="s">
        <v>537</v>
      </c>
      <c r="AO489" s="45">
        <f>AN489-F489</f>
        <v>0</v>
      </c>
    </row>
    <row r="490" spans="1:40" s="67" customFormat="1" ht="22.5">
      <c r="A490" s="64"/>
      <c r="B490" s="65"/>
      <c r="C490" s="61"/>
      <c r="D490" s="95" t="s">
        <v>109</v>
      </c>
      <c r="E490" s="96" t="s">
        <v>110</v>
      </c>
      <c r="F490" s="97" t="str">
        <f aca="true" t="shared" si="37" ref="F490:F496">AN490</f>
        <v>600,00</v>
      </c>
      <c r="G490" s="171">
        <v>600</v>
      </c>
      <c r="H490" s="171">
        <v>200</v>
      </c>
      <c r="I490" s="171">
        <v>0</v>
      </c>
      <c r="J490" s="32">
        <f t="shared" si="33"/>
        <v>33.333333333333336</v>
      </c>
      <c r="AG490" s="95" t="s">
        <v>109</v>
      </c>
      <c r="AH490" s="33">
        <f>D490-AG490</f>
        <v>0</v>
      </c>
      <c r="AI490" s="33"/>
      <c r="AJ490" s="33"/>
      <c r="AK490" s="33"/>
      <c r="AL490" s="33"/>
      <c r="AM490" s="95" t="s">
        <v>109</v>
      </c>
      <c r="AN490" s="113" t="s">
        <v>336</v>
      </c>
    </row>
    <row r="491" spans="1:40" s="67" customFormat="1" ht="15" customHeight="1">
      <c r="A491" s="64"/>
      <c r="B491" s="65"/>
      <c r="C491" s="61"/>
      <c r="D491" s="95" t="s">
        <v>231</v>
      </c>
      <c r="E491" s="96" t="s">
        <v>232</v>
      </c>
      <c r="F491" s="97" t="str">
        <f t="shared" si="37"/>
        <v>3 000,00</v>
      </c>
      <c r="G491" s="171">
        <v>3000</v>
      </c>
      <c r="H491" s="171">
        <v>3000</v>
      </c>
      <c r="I491" s="171">
        <v>0</v>
      </c>
      <c r="J491" s="32">
        <f t="shared" si="33"/>
        <v>100</v>
      </c>
      <c r="AG491" s="95" t="s">
        <v>231</v>
      </c>
      <c r="AH491" s="33">
        <f aca="true" t="shared" si="38" ref="AH491:AH523">D491-AG491</f>
        <v>0</v>
      </c>
      <c r="AI491" s="33"/>
      <c r="AJ491" s="33"/>
      <c r="AK491" s="33"/>
      <c r="AL491" s="33"/>
      <c r="AM491" s="95" t="s">
        <v>231</v>
      </c>
      <c r="AN491" s="113" t="s">
        <v>296</v>
      </c>
    </row>
    <row r="492" spans="1:40" s="67" customFormat="1" ht="22.5">
      <c r="A492" s="64"/>
      <c r="B492" s="65"/>
      <c r="C492" s="61"/>
      <c r="D492" s="95" t="s">
        <v>101</v>
      </c>
      <c r="E492" s="96" t="s">
        <v>102</v>
      </c>
      <c r="F492" s="97" t="str">
        <f t="shared" si="37"/>
        <v>105 365,00</v>
      </c>
      <c r="G492" s="171">
        <v>85365</v>
      </c>
      <c r="H492" s="171">
        <v>82621.17</v>
      </c>
      <c r="I492" s="171">
        <v>1972.3</v>
      </c>
      <c r="J492" s="32">
        <f t="shared" si="33"/>
        <v>96.78576700052714</v>
      </c>
      <c r="AG492" s="95" t="s">
        <v>101</v>
      </c>
      <c r="AH492" s="33">
        <f t="shared" si="38"/>
        <v>0</v>
      </c>
      <c r="AI492" s="33"/>
      <c r="AJ492" s="33"/>
      <c r="AK492" s="33"/>
      <c r="AL492" s="33"/>
      <c r="AM492" s="95" t="s">
        <v>101</v>
      </c>
      <c r="AN492" s="113" t="s">
        <v>538</v>
      </c>
    </row>
    <row r="493" spans="1:40" s="67" customFormat="1" ht="22.5">
      <c r="A493" s="64"/>
      <c r="B493" s="65"/>
      <c r="C493" s="61"/>
      <c r="D493" s="95" t="s">
        <v>254</v>
      </c>
      <c r="E493" s="96" t="s">
        <v>102</v>
      </c>
      <c r="F493" s="97" t="str">
        <f t="shared" si="37"/>
        <v>8 160,00</v>
      </c>
      <c r="G493" s="171">
        <v>18395.19</v>
      </c>
      <c r="H493" s="171">
        <v>18393.75</v>
      </c>
      <c r="I493" s="171">
        <v>0</v>
      </c>
      <c r="J493" s="32">
        <f t="shared" si="33"/>
        <v>99.99217186666732</v>
      </c>
      <c r="AG493" s="95" t="s">
        <v>254</v>
      </c>
      <c r="AH493" s="33">
        <f t="shared" si="38"/>
        <v>0</v>
      </c>
      <c r="AI493" s="33"/>
      <c r="AJ493" s="33"/>
      <c r="AK493" s="33"/>
      <c r="AL493" s="33"/>
      <c r="AM493" s="95" t="s">
        <v>254</v>
      </c>
      <c r="AN493" s="113" t="s">
        <v>539</v>
      </c>
    </row>
    <row r="494" spans="1:40" s="67" customFormat="1" ht="22.5">
      <c r="A494" s="64"/>
      <c r="B494" s="65"/>
      <c r="C494" s="61"/>
      <c r="D494" s="95" t="s">
        <v>255</v>
      </c>
      <c r="E494" s="96" t="s">
        <v>102</v>
      </c>
      <c r="F494" s="97" t="str">
        <f t="shared" si="37"/>
        <v>1 440,00</v>
      </c>
      <c r="G494" s="171">
        <v>3246.21</v>
      </c>
      <c r="H494" s="171">
        <v>3245.9</v>
      </c>
      <c r="I494" s="171">
        <v>0</v>
      </c>
      <c r="J494" s="32">
        <f t="shared" si="33"/>
        <v>99.99045040216129</v>
      </c>
      <c r="AG494" s="95" t="s">
        <v>255</v>
      </c>
      <c r="AH494" s="33">
        <f t="shared" si="38"/>
        <v>0</v>
      </c>
      <c r="AI494" s="33"/>
      <c r="AJ494" s="33"/>
      <c r="AK494" s="33"/>
      <c r="AL494" s="33"/>
      <c r="AM494" s="95" t="s">
        <v>255</v>
      </c>
      <c r="AN494" s="113" t="s">
        <v>540</v>
      </c>
    </row>
    <row r="495" spans="1:40" s="12" customFormat="1" ht="15" customHeight="1">
      <c r="A495" s="10"/>
      <c r="B495" s="26"/>
      <c r="C495" s="62"/>
      <c r="D495" s="95" t="s">
        <v>111</v>
      </c>
      <c r="E495" s="96" t="s">
        <v>112</v>
      </c>
      <c r="F495" s="97" t="str">
        <f t="shared" si="37"/>
        <v>5 600,00</v>
      </c>
      <c r="G495" s="171">
        <v>5251</v>
      </c>
      <c r="H495" s="171">
        <v>5248.54</v>
      </c>
      <c r="I495" s="171">
        <v>5732.63</v>
      </c>
      <c r="J495" s="32">
        <f t="shared" si="33"/>
        <v>99.95315178061321</v>
      </c>
      <c r="AG495" s="95" t="s">
        <v>111</v>
      </c>
      <c r="AH495" s="33">
        <f t="shared" si="38"/>
        <v>0</v>
      </c>
      <c r="AI495" s="33"/>
      <c r="AJ495" s="33"/>
      <c r="AK495" s="33"/>
      <c r="AL495" s="33"/>
      <c r="AM495" s="95" t="s">
        <v>111</v>
      </c>
      <c r="AN495" s="113" t="s">
        <v>541</v>
      </c>
    </row>
    <row r="496" spans="1:40" s="12" customFormat="1" ht="15" customHeight="1">
      <c r="A496" s="10"/>
      <c r="B496" s="26"/>
      <c r="C496" s="62"/>
      <c r="D496" s="95" t="s">
        <v>103</v>
      </c>
      <c r="E496" s="96" t="s">
        <v>104</v>
      </c>
      <c r="F496" s="97" t="str">
        <f t="shared" si="37"/>
        <v>17 710,00</v>
      </c>
      <c r="G496" s="171">
        <v>17710</v>
      </c>
      <c r="H496" s="171">
        <v>14944.57</v>
      </c>
      <c r="I496" s="171">
        <v>2475.57</v>
      </c>
      <c r="J496" s="32">
        <f t="shared" si="33"/>
        <v>84.3849237718803</v>
      </c>
      <c r="AG496" s="95" t="s">
        <v>103</v>
      </c>
      <c r="AH496" s="33">
        <f t="shared" si="38"/>
        <v>0</v>
      </c>
      <c r="AI496" s="33"/>
      <c r="AJ496" s="33"/>
      <c r="AK496" s="33"/>
      <c r="AL496" s="33"/>
      <c r="AM496" s="95" t="s">
        <v>103</v>
      </c>
      <c r="AN496" s="113" t="s">
        <v>542</v>
      </c>
    </row>
    <row r="497" spans="1:40" s="12" customFormat="1" ht="15" customHeight="1">
      <c r="A497" s="10"/>
      <c r="B497" s="26"/>
      <c r="C497" s="62"/>
      <c r="D497" s="95" t="s">
        <v>218</v>
      </c>
      <c r="E497" s="96" t="s">
        <v>104</v>
      </c>
      <c r="F497" s="97">
        <v>0</v>
      </c>
      <c r="G497" s="171">
        <v>3806.78</v>
      </c>
      <c r="H497" s="171">
        <v>3562.35</v>
      </c>
      <c r="I497" s="171">
        <v>0</v>
      </c>
      <c r="J497" s="32">
        <f t="shared" si="33"/>
        <v>93.57908783801533</v>
      </c>
      <c r="AG497" s="95" t="s">
        <v>218</v>
      </c>
      <c r="AH497" s="33">
        <f t="shared" si="38"/>
        <v>0</v>
      </c>
      <c r="AI497" s="33"/>
      <c r="AJ497" s="33"/>
      <c r="AK497" s="33"/>
      <c r="AL497" s="33"/>
      <c r="AM497" s="95"/>
      <c r="AN497" s="113"/>
    </row>
    <row r="498" spans="1:40" s="12" customFormat="1" ht="15" customHeight="1">
      <c r="A498" s="10"/>
      <c r="B498" s="26"/>
      <c r="C498" s="62"/>
      <c r="D498" s="95" t="s">
        <v>257</v>
      </c>
      <c r="E498" s="96" t="s">
        <v>104</v>
      </c>
      <c r="F498" s="97">
        <v>0</v>
      </c>
      <c r="G498" s="171">
        <v>671.79</v>
      </c>
      <c r="H498" s="171">
        <v>628.66</v>
      </c>
      <c r="I498" s="171">
        <v>0</v>
      </c>
      <c r="J498" s="32">
        <f t="shared" si="33"/>
        <v>93.5798389377633</v>
      </c>
      <c r="AG498" s="95" t="s">
        <v>257</v>
      </c>
      <c r="AH498" s="33">
        <f t="shared" si="38"/>
        <v>0</v>
      </c>
      <c r="AI498" s="33"/>
      <c r="AJ498" s="33"/>
      <c r="AK498" s="33"/>
      <c r="AL498" s="33"/>
      <c r="AM498" s="95"/>
      <c r="AN498" s="113"/>
    </row>
    <row r="499" spans="1:40" s="12" customFormat="1" ht="15" customHeight="1">
      <c r="A499" s="10"/>
      <c r="B499" s="26"/>
      <c r="C499" s="62"/>
      <c r="D499" s="95" t="s">
        <v>105</v>
      </c>
      <c r="E499" s="96" t="s">
        <v>106</v>
      </c>
      <c r="F499" s="97" t="str">
        <f>AN499</f>
        <v>2 560,00</v>
      </c>
      <c r="G499" s="171">
        <v>2560</v>
      </c>
      <c r="H499" s="171">
        <v>1444.09</v>
      </c>
      <c r="I499" s="171">
        <v>264.1</v>
      </c>
      <c r="J499" s="32">
        <f t="shared" si="33"/>
        <v>56.409765625</v>
      </c>
      <c r="AG499" s="95" t="s">
        <v>105</v>
      </c>
      <c r="AH499" s="33">
        <f t="shared" si="38"/>
        <v>0</v>
      </c>
      <c r="AI499" s="33"/>
      <c r="AJ499" s="33"/>
      <c r="AK499" s="33"/>
      <c r="AL499" s="33"/>
      <c r="AM499" s="95" t="s">
        <v>105</v>
      </c>
      <c r="AN499" s="113" t="s">
        <v>543</v>
      </c>
    </row>
    <row r="500" spans="1:40" s="12" customFormat="1" ht="15" customHeight="1">
      <c r="A500" s="10"/>
      <c r="B500" s="26"/>
      <c r="C500" s="62"/>
      <c r="D500" s="95" t="s">
        <v>219</v>
      </c>
      <c r="E500" s="96" t="s">
        <v>106</v>
      </c>
      <c r="F500" s="97">
        <v>0</v>
      </c>
      <c r="G500" s="171">
        <v>428.52</v>
      </c>
      <c r="H500" s="171">
        <v>393.32</v>
      </c>
      <c r="I500" s="171">
        <v>0</v>
      </c>
      <c r="J500" s="32">
        <f t="shared" si="33"/>
        <v>91.78568094838047</v>
      </c>
      <c r="AG500" s="95" t="s">
        <v>219</v>
      </c>
      <c r="AH500" s="33">
        <f t="shared" si="38"/>
        <v>0</v>
      </c>
      <c r="AI500" s="33"/>
      <c r="AJ500" s="33"/>
      <c r="AK500" s="33"/>
      <c r="AL500" s="33"/>
      <c r="AM500" s="95"/>
      <c r="AN500" s="113"/>
    </row>
    <row r="501" spans="1:40" s="12" customFormat="1" ht="15" customHeight="1">
      <c r="A501" s="10"/>
      <c r="B501" s="26"/>
      <c r="C501" s="62"/>
      <c r="D501" s="95" t="s">
        <v>258</v>
      </c>
      <c r="E501" s="96" t="s">
        <v>106</v>
      </c>
      <c r="F501" s="97">
        <v>0</v>
      </c>
      <c r="G501" s="171">
        <v>75.62</v>
      </c>
      <c r="H501" s="171">
        <v>69.43</v>
      </c>
      <c r="I501" s="171">
        <v>0</v>
      </c>
      <c r="J501" s="32">
        <f t="shared" si="33"/>
        <v>91.81433483205502</v>
      </c>
      <c r="AG501" s="95" t="s">
        <v>258</v>
      </c>
      <c r="AH501" s="33">
        <f t="shared" si="38"/>
        <v>0</v>
      </c>
      <c r="AI501" s="33"/>
      <c r="AJ501" s="33"/>
      <c r="AK501" s="33"/>
      <c r="AL501" s="33"/>
      <c r="AM501" s="95"/>
      <c r="AN501" s="113"/>
    </row>
    <row r="502" spans="1:40" s="12" customFormat="1" ht="15" customHeight="1">
      <c r="A502" s="10"/>
      <c r="B502" s="26"/>
      <c r="C502" s="62"/>
      <c r="D502" s="95" t="s">
        <v>113</v>
      </c>
      <c r="E502" s="96" t="s">
        <v>114</v>
      </c>
      <c r="F502" s="97" t="str">
        <f aca="true" t="shared" si="39" ref="F502:F522">AN502</f>
        <v>8 000,00</v>
      </c>
      <c r="G502" s="171">
        <v>29000</v>
      </c>
      <c r="H502" s="171">
        <v>23938.16</v>
      </c>
      <c r="I502" s="171">
        <v>558.95</v>
      </c>
      <c r="J502" s="32">
        <f t="shared" si="33"/>
        <v>82.54537931034483</v>
      </c>
      <c r="AG502" s="95" t="s">
        <v>113</v>
      </c>
      <c r="AH502" s="33">
        <f t="shared" si="38"/>
        <v>0</v>
      </c>
      <c r="AI502" s="33"/>
      <c r="AJ502" s="33"/>
      <c r="AK502" s="33"/>
      <c r="AL502" s="33"/>
      <c r="AM502" s="95" t="s">
        <v>113</v>
      </c>
      <c r="AN502" s="113" t="s">
        <v>413</v>
      </c>
    </row>
    <row r="503" spans="1:40" s="12" customFormat="1" ht="15" customHeight="1">
      <c r="A503" s="10"/>
      <c r="B503" s="26"/>
      <c r="C503" s="62"/>
      <c r="D503" s="95" t="s">
        <v>154</v>
      </c>
      <c r="E503" s="96" t="s">
        <v>114</v>
      </c>
      <c r="F503" s="97" t="str">
        <f t="shared" si="39"/>
        <v>53 550,00</v>
      </c>
      <c r="G503" s="171">
        <v>166032.81</v>
      </c>
      <c r="H503" s="171">
        <v>159667.43</v>
      </c>
      <c r="I503" s="171">
        <v>0</v>
      </c>
      <c r="J503" s="32">
        <f t="shared" si="33"/>
        <v>96.16619148950139</v>
      </c>
      <c r="AG503" s="95" t="s">
        <v>154</v>
      </c>
      <c r="AH503" s="33">
        <f t="shared" si="38"/>
        <v>0</v>
      </c>
      <c r="AI503" s="33"/>
      <c r="AJ503" s="33"/>
      <c r="AK503" s="33"/>
      <c r="AL503" s="33"/>
      <c r="AM503" s="95" t="s">
        <v>154</v>
      </c>
      <c r="AN503" s="113" t="s">
        <v>544</v>
      </c>
    </row>
    <row r="504" spans="1:40" s="12" customFormat="1" ht="15" customHeight="1">
      <c r="A504" s="10"/>
      <c r="B504" s="26"/>
      <c r="C504" s="62"/>
      <c r="D504" s="95" t="s">
        <v>155</v>
      </c>
      <c r="E504" s="96" t="s">
        <v>114</v>
      </c>
      <c r="F504" s="97" t="str">
        <f t="shared" si="39"/>
        <v>9 450,00</v>
      </c>
      <c r="G504" s="171">
        <v>29299.91</v>
      </c>
      <c r="H504" s="171">
        <v>28176.63</v>
      </c>
      <c r="I504" s="171">
        <v>0</v>
      </c>
      <c r="J504" s="32">
        <f t="shared" si="33"/>
        <v>96.1662680875129</v>
      </c>
      <c r="AG504" s="95" t="s">
        <v>155</v>
      </c>
      <c r="AH504" s="33">
        <f t="shared" si="38"/>
        <v>0</v>
      </c>
      <c r="AI504" s="33"/>
      <c r="AJ504" s="33"/>
      <c r="AK504" s="33"/>
      <c r="AL504" s="33"/>
      <c r="AM504" s="95" t="s">
        <v>155</v>
      </c>
      <c r="AN504" s="113" t="s">
        <v>545</v>
      </c>
    </row>
    <row r="505" spans="1:40" s="12" customFormat="1" ht="15" customHeight="1">
      <c r="A505" s="10"/>
      <c r="B505" s="26"/>
      <c r="C505" s="62"/>
      <c r="D505" s="95" t="s">
        <v>29</v>
      </c>
      <c r="E505" s="96" t="s">
        <v>30</v>
      </c>
      <c r="F505" s="97" t="str">
        <f t="shared" si="39"/>
        <v>12 900,00</v>
      </c>
      <c r="G505" s="171">
        <v>11165</v>
      </c>
      <c r="H505" s="171">
        <v>9957.89</v>
      </c>
      <c r="I505" s="171">
        <v>0</v>
      </c>
      <c r="J505" s="32">
        <f t="shared" si="33"/>
        <v>89.1884460367219</v>
      </c>
      <c r="AG505" s="95" t="s">
        <v>29</v>
      </c>
      <c r="AH505" s="33">
        <f t="shared" si="38"/>
        <v>0</v>
      </c>
      <c r="AI505" s="33"/>
      <c r="AJ505" s="33"/>
      <c r="AK505" s="33"/>
      <c r="AL505" s="33"/>
      <c r="AM505" s="95" t="s">
        <v>29</v>
      </c>
      <c r="AN505" s="113" t="s">
        <v>546</v>
      </c>
    </row>
    <row r="506" spans="1:40" s="12" customFormat="1" ht="15" customHeight="1">
      <c r="A506" s="10"/>
      <c r="B506" s="26"/>
      <c r="C506" s="62"/>
      <c r="D506" s="95" t="s">
        <v>194</v>
      </c>
      <c r="E506" s="96" t="s">
        <v>30</v>
      </c>
      <c r="F506" s="97" t="str">
        <f t="shared" si="39"/>
        <v>10 939,50</v>
      </c>
      <c r="G506" s="171">
        <v>13851.57</v>
      </c>
      <c r="H506" s="171">
        <v>12257.69</v>
      </c>
      <c r="I506" s="171">
        <v>0</v>
      </c>
      <c r="J506" s="32">
        <f t="shared" si="33"/>
        <v>88.49314554234647</v>
      </c>
      <c r="AG506" s="95" t="s">
        <v>194</v>
      </c>
      <c r="AH506" s="33">
        <f t="shared" si="38"/>
        <v>0</v>
      </c>
      <c r="AI506" s="33"/>
      <c r="AJ506" s="33"/>
      <c r="AK506" s="33"/>
      <c r="AL506" s="33"/>
      <c r="AM506" s="95" t="s">
        <v>194</v>
      </c>
      <c r="AN506" s="113" t="s">
        <v>547</v>
      </c>
    </row>
    <row r="507" spans="1:40" s="12" customFormat="1" ht="15" customHeight="1">
      <c r="A507" s="10"/>
      <c r="B507" s="26"/>
      <c r="C507" s="62"/>
      <c r="D507" s="95" t="s">
        <v>195</v>
      </c>
      <c r="E507" s="96" t="s">
        <v>30</v>
      </c>
      <c r="F507" s="97" t="str">
        <f t="shared" si="39"/>
        <v>1 930,50</v>
      </c>
      <c r="G507" s="171">
        <v>2444.4</v>
      </c>
      <c r="H507" s="171">
        <v>2163.13</v>
      </c>
      <c r="I507" s="171">
        <v>0</v>
      </c>
      <c r="J507" s="32">
        <f t="shared" si="33"/>
        <v>88.49329078710522</v>
      </c>
      <c r="AG507" s="95" t="s">
        <v>195</v>
      </c>
      <c r="AH507" s="33">
        <f t="shared" si="38"/>
        <v>0</v>
      </c>
      <c r="AI507" s="33"/>
      <c r="AJ507" s="33"/>
      <c r="AK507" s="33"/>
      <c r="AL507" s="33"/>
      <c r="AM507" s="95" t="s">
        <v>195</v>
      </c>
      <c r="AN507" s="113" t="s">
        <v>548</v>
      </c>
    </row>
    <row r="508" spans="1:40" s="12" customFormat="1" ht="15" customHeight="1">
      <c r="A508" s="10"/>
      <c r="B508" s="26"/>
      <c r="C508" s="62"/>
      <c r="D508" s="95" t="s">
        <v>549</v>
      </c>
      <c r="E508" s="96" t="s">
        <v>36</v>
      </c>
      <c r="F508" s="97" t="str">
        <f t="shared" si="39"/>
        <v>10 721,47</v>
      </c>
      <c r="G508" s="171">
        <v>35968.4</v>
      </c>
      <c r="H508" s="171">
        <v>27342.73</v>
      </c>
      <c r="I508" s="171">
        <v>0</v>
      </c>
      <c r="J508" s="32">
        <f t="shared" si="33"/>
        <v>76.01875535192002</v>
      </c>
      <c r="AG508" s="95" t="s">
        <v>549</v>
      </c>
      <c r="AH508" s="33">
        <f t="shared" si="38"/>
        <v>0</v>
      </c>
      <c r="AI508" s="33"/>
      <c r="AJ508" s="33"/>
      <c r="AK508" s="33"/>
      <c r="AL508" s="33"/>
      <c r="AM508" s="95" t="s">
        <v>549</v>
      </c>
      <c r="AN508" s="113" t="s">
        <v>550</v>
      </c>
    </row>
    <row r="509" spans="1:40" s="12" customFormat="1" ht="15" customHeight="1">
      <c r="A509" s="10"/>
      <c r="B509" s="26"/>
      <c r="C509" s="62"/>
      <c r="D509" s="95" t="s">
        <v>551</v>
      </c>
      <c r="E509" s="96" t="s">
        <v>36</v>
      </c>
      <c r="F509" s="97" t="str">
        <f t="shared" si="39"/>
        <v>1 892,03</v>
      </c>
      <c r="G509" s="171">
        <v>6347.36</v>
      </c>
      <c r="H509" s="171">
        <v>4825.2</v>
      </c>
      <c r="I509" s="171">
        <v>0</v>
      </c>
      <c r="J509" s="32">
        <f t="shared" si="33"/>
        <v>76.0190063270399</v>
      </c>
      <c r="AG509" s="95" t="s">
        <v>551</v>
      </c>
      <c r="AH509" s="33">
        <f t="shared" si="38"/>
        <v>0</v>
      </c>
      <c r="AI509" s="33"/>
      <c r="AJ509" s="33"/>
      <c r="AK509" s="33"/>
      <c r="AL509" s="33"/>
      <c r="AM509" s="95" t="s">
        <v>551</v>
      </c>
      <c r="AN509" s="113" t="s">
        <v>552</v>
      </c>
    </row>
    <row r="510" spans="1:40" s="12" customFormat="1" ht="15" customHeight="1">
      <c r="A510" s="10"/>
      <c r="B510" s="26"/>
      <c r="C510" s="62"/>
      <c r="D510" s="95" t="s">
        <v>37</v>
      </c>
      <c r="E510" s="96" t="s">
        <v>38</v>
      </c>
      <c r="F510" s="97" t="str">
        <f t="shared" si="39"/>
        <v>25 000,00</v>
      </c>
      <c r="G510" s="171">
        <v>25000</v>
      </c>
      <c r="H510" s="171">
        <v>15555.93</v>
      </c>
      <c r="I510" s="171">
        <v>806.41</v>
      </c>
      <c r="J510" s="32">
        <f t="shared" si="33"/>
        <v>62.22372</v>
      </c>
      <c r="AG510" s="95" t="s">
        <v>37</v>
      </c>
      <c r="AH510" s="33">
        <f>D510-AG510</f>
        <v>0</v>
      </c>
      <c r="AI510" s="33"/>
      <c r="AJ510" s="33"/>
      <c r="AK510" s="33"/>
      <c r="AL510" s="33"/>
      <c r="AM510" s="95" t="s">
        <v>37</v>
      </c>
      <c r="AN510" s="113" t="s">
        <v>386</v>
      </c>
    </row>
    <row r="511" spans="1:40" s="12" customFormat="1" ht="15" customHeight="1">
      <c r="A511" s="10"/>
      <c r="B511" s="26"/>
      <c r="C511" s="62"/>
      <c r="D511" s="95" t="s">
        <v>39</v>
      </c>
      <c r="E511" s="96" t="s">
        <v>40</v>
      </c>
      <c r="F511" s="97" t="str">
        <f t="shared" si="39"/>
        <v>5 100,00</v>
      </c>
      <c r="G511" s="171">
        <v>5100</v>
      </c>
      <c r="H511" s="171">
        <v>0</v>
      </c>
      <c r="I511" s="171">
        <v>0</v>
      </c>
      <c r="J511" s="32">
        <f t="shared" si="33"/>
        <v>0</v>
      </c>
      <c r="AG511" s="95" t="s">
        <v>39</v>
      </c>
      <c r="AH511" s="33">
        <f t="shared" si="38"/>
        <v>0</v>
      </c>
      <c r="AI511" s="33"/>
      <c r="AJ511" s="33"/>
      <c r="AK511" s="33"/>
      <c r="AL511" s="33"/>
      <c r="AM511" s="95" t="s">
        <v>39</v>
      </c>
      <c r="AN511" s="113" t="s">
        <v>553</v>
      </c>
    </row>
    <row r="512" spans="1:40" s="12" customFormat="1" ht="15" customHeight="1">
      <c r="A512" s="10"/>
      <c r="B512" s="26"/>
      <c r="C512" s="62"/>
      <c r="D512" s="95" t="s">
        <v>41</v>
      </c>
      <c r="E512" s="96" t="s">
        <v>42</v>
      </c>
      <c r="F512" s="97" t="str">
        <f t="shared" si="39"/>
        <v>1 270,00</v>
      </c>
      <c r="G512" s="171">
        <v>270</v>
      </c>
      <c r="H512" s="171">
        <v>50</v>
      </c>
      <c r="I512" s="171">
        <v>0</v>
      </c>
      <c r="J512" s="32">
        <f t="shared" si="33"/>
        <v>18.51851851851852</v>
      </c>
      <c r="AG512" s="95" t="s">
        <v>41</v>
      </c>
      <c r="AH512" s="33">
        <f t="shared" si="38"/>
        <v>0</v>
      </c>
      <c r="AI512" s="33"/>
      <c r="AJ512" s="33"/>
      <c r="AK512" s="33"/>
      <c r="AL512" s="33"/>
      <c r="AM512" s="95" t="s">
        <v>41</v>
      </c>
      <c r="AN512" s="113" t="s">
        <v>554</v>
      </c>
    </row>
    <row r="513" spans="1:40" s="12" customFormat="1" ht="15" customHeight="1">
      <c r="A513" s="10"/>
      <c r="B513" s="26"/>
      <c r="C513" s="62"/>
      <c r="D513" s="95" t="s">
        <v>43</v>
      </c>
      <c r="E513" s="96" t="s">
        <v>44</v>
      </c>
      <c r="F513" s="97" t="str">
        <f t="shared" si="39"/>
        <v>11 800,00</v>
      </c>
      <c r="G513" s="171">
        <v>10800</v>
      </c>
      <c r="H513" s="171">
        <v>9662.4</v>
      </c>
      <c r="I513" s="171">
        <v>138</v>
      </c>
      <c r="J513" s="32">
        <f t="shared" si="33"/>
        <v>89.46666666666667</v>
      </c>
      <c r="AG513" s="95" t="s">
        <v>43</v>
      </c>
      <c r="AH513" s="33">
        <f t="shared" si="38"/>
        <v>0</v>
      </c>
      <c r="AI513" s="33"/>
      <c r="AJ513" s="33"/>
      <c r="AK513" s="33"/>
      <c r="AL513" s="33"/>
      <c r="AM513" s="95" t="s">
        <v>43</v>
      </c>
      <c r="AN513" s="113" t="s">
        <v>555</v>
      </c>
    </row>
    <row r="514" spans="1:40" s="12" customFormat="1" ht="15" customHeight="1">
      <c r="A514" s="10"/>
      <c r="B514" s="26"/>
      <c r="C514" s="62"/>
      <c r="D514" s="95" t="s">
        <v>83</v>
      </c>
      <c r="E514" s="96" t="s">
        <v>44</v>
      </c>
      <c r="F514" s="97" t="str">
        <f t="shared" si="39"/>
        <v>2 210,00</v>
      </c>
      <c r="G514" s="171">
        <v>41410.21</v>
      </c>
      <c r="H514" s="171">
        <v>27654.49</v>
      </c>
      <c r="I514" s="171">
        <v>0</v>
      </c>
      <c r="J514" s="32">
        <f t="shared" si="33"/>
        <v>66.78181540252996</v>
      </c>
      <c r="AG514" s="95" t="s">
        <v>83</v>
      </c>
      <c r="AH514" s="33">
        <f t="shared" si="38"/>
        <v>0</v>
      </c>
      <c r="AI514" s="33"/>
      <c r="AJ514" s="33"/>
      <c r="AK514" s="33"/>
      <c r="AL514" s="33"/>
      <c r="AM514" s="95" t="s">
        <v>83</v>
      </c>
      <c r="AN514" s="113" t="s">
        <v>556</v>
      </c>
    </row>
    <row r="515" spans="1:40" s="12" customFormat="1" ht="15" customHeight="1">
      <c r="A515" s="10"/>
      <c r="B515" s="26"/>
      <c r="C515" s="62"/>
      <c r="D515" s="95" t="s">
        <v>84</v>
      </c>
      <c r="E515" s="96" t="s">
        <v>44</v>
      </c>
      <c r="F515" s="97" t="str">
        <f t="shared" si="39"/>
        <v>390,00</v>
      </c>
      <c r="G515" s="171">
        <v>7307.68</v>
      </c>
      <c r="H515" s="171">
        <v>4880.18</v>
      </c>
      <c r="I515" s="171">
        <v>0</v>
      </c>
      <c r="J515" s="32">
        <f t="shared" si="33"/>
        <v>66.78152300045979</v>
      </c>
      <c r="AG515" s="95" t="s">
        <v>84</v>
      </c>
      <c r="AH515" s="33">
        <f t="shared" si="38"/>
        <v>0</v>
      </c>
      <c r="AI515" s="33"/>
      <c r="AJ515" s="33"/>
      <c r="AK515" s="33"/>
      <c r="AL515" s="33"/>
      <c r="AM515" s="95" t="s">
        <v>84</v>
      </c>
      <c r="AN515" s="113" t="s">
        <v>557</v>
      </c>
    </row>
    <row r="516" spans="1:40" s="12" customFormat="1" ht="22.5">
      <c r="A516" s="10"/>
      <c r="B516" s="26"/>
      <c r="C516" s="62"/>
      <c r="D516" s="95" t="s">
        <v>45</v>
      </c>
      <c r="E516" s="96" t="s">
        <v>46</v>
      </c>
      <c r="F516" s="97" t="str">
        <f t="shared" si="39"/>
        <v>360,00</v>
      </c>
      <c r="G516" s="99">
        <v>0</v>
      </c>
      <c r="H516" s="99">
        <v>0</v>
      </c>
      <c r="I516" s="99">
        <v>0</v>
      </c>
      <c r="J516" s="32">
        <v>0</v>
      </c>
      <c r="AG516" s="95" t="s">
        <v>45</v>
      </c>
      <c r="AH516" s="33">
        <f t="shared" si="38"/>
        <v>0</v>
      </c>
      <c r="AI516" s="33"/>
      <c r="AJ516" s="33"/>
      <c r="AK516" s="33"/>
      <c r="AL516" s="33"/>
      <c r="AM516" s="95" t="s">
        <v>45</v>
      </c>
      <c r="AN516" s="113" t="s">
        <v>558</v>
      </c>
    </row>
    <row r="517" spans="1:40" s="12" customFormat="1" ht="45">
      <c r="A517" s="10"/>
      <c r="B517" s="26"/>
      <c r="C517" s="62"/>
      <c r="D517" s="95" t="s">
        <v>49</v>
      </c>
      <c r="E517" s="96" t="s">
        <v>50</v>
      </c>
      <c r="F517" s="97" t="str">
        <f t="shared" si="39"/>
        <v>770,00</v>
      </c>
      <c r="G517" s="99">
        <v>0</v>
      </c>
      <c r="H517" s="99">
        <v>0</v>
      </c>
      <c r="I517" s="99">
        <v>0</v>
      </c>
      <c r="J517" s="32">
        <v>0</v>
      </c>
      <c r="AG517" s="95" t="s">
        <v>49</v>
      </c>
      <c r="AH517" s="33">
        <f t="shared" si="38"/>
        <v>0</v>
      </c>
      <c r="AI517" s="33"/>
      <c r="AJ517" s="33"/>
      <c r="AK517" s="33"/>
      <c r="AL517" s="33"/>
      <c r="AM517" s="95" t="s">
        <v>49</v>
      </c>
      <c r="AN517" s="113" t="s">
        <v>559</v>
      </c>
    </row>
    <row r="518" spans="1:40" s="12" customFormat="1" ht="15" customHeight="1">
      <c r="A518" s="10"/>
      <c r="B518" s="26"/>
      <c r="C518" s="62"/>
      <c r="D518" s="95" t="s">
        <v>51</v>
      </c>
      <c r="E518" s="96" t="s">
        <v>115</v>
      </c>
      <c r="F518" s="97" t="str">
        <f t="shared" si="39"/>
        <v>200,00</v>
      </c>
      <c r="G518" s="171">
        <v>200</v>
      </c>
      <c r="H518" s="171">
        <v>186.96</v>
      </c>
      <c r="I518" s="171">
        <v>0</v>
      </c>
      <c r="J518" s="32">
        <f t="shared" si="33"/>
        <v>93.48</v>
      </c>
      <c r="AG518" s="95" t="s">
        <v>51</v>
      </c>
      <c r="AH518" s="33">
        <f t="shared" si="38"/>
        <v>0</v>
      </c>
      <c r="AI518" s="33"/>
      <c r="AJ518" s="33"/>
      <c r="AK518" s="33"/>
      <c r="AL518" s="33"/>
      <c r="AM518" s="95" t="s">
        <v>51</v>
      </c>
      <c r="AN518" s="113" t="s">
        <v>339</v>
      </c>
    </row>
    <row r="519" spans="1:40" s="12" customFormat="1" ht="11.25">
      <c r="A519" s="10"/>
      <c r="B519" s="26"/>
      <c r="C519" s="62"/>
      <c r="D519" s="95" t="s">
        <v>52</v>
      </c>
      <c r="E519" s="96" t="s">
        <v>53</v>
      </c>
      <c r="F519" s="97" t="str">
        <f t="shared" si="39"/>
        <v>1 500,00</v>
      </c>
      <c r="G519" s="171">
        <v>1435</v>
      </c>
      <c r="H519" s="171">
        <v>0</v>
      </c>
      <c r="I519" s="171">
        <v>0</v>
      </c>
      <c r="J519" s="32">
        <f t="shared" si="33"/>
        <v>0</v>
      </c>
      <c r="AG519" s="95" t="s">
        <v>52</v>
      </c>
      <c r="AH519" s="33">
        <f t="shared" si="38"/>
        <v>0</v>
      </c>
      <c r="AI519" s="33"/>
      <c r="AJ519" s="33"/>
      <c r="AK519" s="33"/>
      <c r="AL519" s="33"/>
      <c r="AM519" s="95" t="s">
        <v>52</v>
      </c>
      <c r="AN519" s="113" t="s">
        <v>323</v>
      </c>
    </row>
    <row r="520" spans="1:40" s="12" customFormat="1" ht="15.75" customHeight="1">
      <c r="A520" s="10"/>
      <c r="B520" s="26"/>
      <c r="C520" s="62"/>
      <c r="D520" s="95" t="s">
        <v>54</v>
      </c>
      <c r="E520" s="96" t="s">
        <v>55</v>
      </c>
      <c r="F520" s="97" t="str">
        <f t="shared" si="39"/>
        <v>3 829,00</v>
      </c>
      <c r="G520" s="171">
        <v>2571</v>
      </c>
      <c r="H520" s="171">
        <v>2571</v>
      </c>
      <c r="I520" s="171">
        <v>0</v>
      </c>
      <c r="J520" s="32">
        <f t="shared" si="33"/>
        <v>100</v>
      </c>
      <c r="AG520" s="95" t="s">
        <v>54</v>
      </c>
      <c r="AH520" s="33">
        <f t="shared" si="38"/>
        <v>0</v>
      </c>
      <c r="AI520" s="33"/>
      <c r="AJ520" s="33"/>
      <c r="AK520" s="33"/>
      <c r="AL520" s="33"/>
      <c r="AM520" s="95" t="s">
        <v>54</v>
      </c>
      <c r="AN520" s="113" t="s">
        <v>560</v>
      </c>
    </row>
    <row r="521" spans="1:40" s="12" customFormat="1" ht="11.25">
      <c r="A521" s="10"/>
      <c r="B521" s="26"/>
      <c r="C521" s="62"/>
      <c r="D521" s="95" t="s">
        <v>58</v>
      </c>
      <c r="E521" s="96" t="s">
        <v>59</v>
      </c>
      <c r="F521" s="97" t="str">
        <f t="shared" si="39"/>
        <v>49 800,00</v>
      </c>
      <c r="G521" s="171">
        <v>49800</v>
      </c>
      <c r="H521" s="171">
        <v>41605.46</v>
      </c>
      <c r="I521" s="171">
        <v>2899</v>
      </c>
      <c r="J521" s="32">
        <f t="shared" si="33"/>
        <v>83.54510040160642</v>
      </c>
      <c r="AG521" s="95" t="s">
        <v>58</v>
      </c>
      <c r="AH521" s="33">
        <f t="shared" si="38"/>
        <v>0</v>
      </c>
      <c r="AI521" s="33"/>
      <c r="AJ521" s="33"/>
      <c r="AK521" s="33"/>
      <c r="AL521" s="33"/>
      <c r="AM521" s="95" t="s">
        <v>58</v>
      </c>
      <c r="AN521" s="113" t="s">
        <v>561</v>
      </c>
    </row>
    <row r="522" spans="1:40" s="12" customFormat="1" ht="33.75">
      <c r="A522" s="10"/>
      <c r="B522" s="26"/>
      <c r="C522" s="62"/>
      <c r="D522" s="95">
        <v>4700</v>
      </c>
      <c r="E522" s="96" t="s">
        <v>61</v>
      </c>
      <c r="F522" s="97" t="str">
        <f t="shared" si="39"/>
        <v>1 000,00</v>
      </c>
      <c r="G522" s="171">
        <v>1000</v>
      </c>
      <c r="H522" s="171">
        <v>0</v>
      </c>
      <c r="I522" s="171">
        <v>0</v>
      </c>
      <c r="J522" s="32">
        <f t="shared" si="33"/>
        <v>0</v>
      </c>
      <c r="AG522" s="95" t="s">
        <v>60</v>
      </c>
      <c r="AH522" s="33">
        <f t="shared" si="38"/>
        <v>0</v>
      </c>
      <c r="AI522" s="33"/>
      <c r="AJ522" s="33"/>
      <c r="AK522" s="33"/>
      <c r="AL522" s="33"/>
      <c r="AM522" s="95" t="s">
        <v>60</v>
      </c>
      <c r="AN522" s="113" t="s">
        <v>334</v>
      </c>
    </row>
    <row r="523" spans="1:40" s="12" customFormat="1" ht="22.5">
      <c r="A523" s="10"/>
      <c r="B523" s="26"/>
      <c r="C523" s="62"/>
      <c r="D523" s="95" t="s">
        <v>89</v>
      </c>
      <c r="E523" s="96" t="s">
        <v>90</v>
      </c>
      <c r="F523" s="97">
        <v>0</v>
      </c>
      <c r="G523" s="171">
        <v>5800</v>
      </c>
      <c r="H523" s="171">
        <v>5719.5</v>
      </c>
      <c r="I523" s="171">
        <v>0</v>
      </c>
      <c r="J523" s="32">
        <f t="shared" si="33"/>
        <v>98.61206896551724</v>
      </c>
      <c r="AG523" s="95" t="s">
        <v>89</v>
      </c>
      <c r="AH523" s="33">
        <f t="shared" si="38"/>
        <v>0</v>
      </c>
      <c r="AI523" s="33"/>
      <c r="AJ523" s="33"/>
      <c r="AK523" s="33"/>
      <c r="AL523" s="33"/>
      <c r="AM523" s="95"/>
      <c r="AN523" s="113"/>
    </row>
    <row r="524" spans="1:40" s="12" customFormat="1" ht="15" customHeight="1">
      <c r="A524" s="10"/>
      <c r="B524" s="13" t="s">
        <v>12</v>
      </c>
      <c r="C524" s="14"/>
      <c r="D524" s="14"/>
      <c r="E524" s="43" t="s">
        <v>233</v>
      </c>
      <c r="F524" s="16">
        <f>F525+F527+F529</f>
        <v>2603649</v>
      </c>
      <c r="G524" s="16">
        <f>G525+G527+G529</f>
        <v>2878326</v>
      </c>
      <c r="H524" s="16">
        <f>H525+H527+H529</f>
        <v>2873961.34</v>
      </c>
      <c r="I524" s="16">
        <f>I525+I527+I529</f>
        <v>192118.2</v>
      </c>
      <c r="J524" s="17">
        <f t="shared" si="33"/>
        <v>99.848361165483</v>
      </c>
      <c r="AG524" s="95"/>
      <c r="AH524" s="33">
        <f aca="true" t="shared" si="40" ref="AH524:AH582">D524-AG524</f>
        <v>0</v>
      </c>
      <c r="AI524" s="33"/>
      <c r="AJ524" s="33"/>
      <c r="AK524" s="33"/>
      <c r="AL524" s="33"/>
      <c r="AM524" s="95"/>
      <c r="AN524" s="113"/>
    </row>
    <row r="525" spans="1:40" s="12" customFormat="1" ht="21.75" customHeight="1" hidden="1">
      <c r="A525" s="10"/>
      <c r="B525" s="26"/>
      <c r="C525" s="20" t="s">
        <v>234</v>
      </c>
      <c r="D525" s="20"/>
      <c r="E525" s="21" t="s">
        <v>235</v>
      </c>
      <c r="F525" s="22">
        <f>F526</f>
        <v>0</v>
      </c>
      <c r="G525" s="22">
        <f>G526</f>
        <v>0</v>
      </c>
      <c r="H525" s="22">
        <f>H526</f>
        <v>0</v>
      </c>
      <c r="I525" s="22">
        <f>I526</f>
        <v>0</v>
      </c>
      <c r="J525" s="23" t="e">
        <f t="shared" si="33"/>
        <v>#DIV/0!</v>
      </c>
      <c r="AG525" s="95" t="s">
        <v>89</v>
      </c>
      <c r="AH525" s="33">
        <f t="shared" si="40"/>
        <v>-6060</v>
      </c>
      <c r="AI525" s="33"/>
      <c r="AJ525" s="33"/>
      <c r="AK525" s="33"/>
      <c r="AL525" s="33"/>
      <c r="AN525" s="116"/>
    </row>
    <row r="526" spans="1:40" s="12" customFormat="1" ht="67.5" hidden="1">
      <c r="A526" s="10"/>
      <c r="B526" s="26"/>
      <c r="C526" s="62"/>
      <c r="D526" s="28" t="s">
        <v>62</v>
      </c>
      <c r="E526" s="29" t="s">
        <v>63</v>
      </c>
      <c r="F526" s="60"/>
      <c r="G526" s="94"/>
      <c r="H526" s="94"/>
      <c r="I526" s="94"/>
      <c r="J526" s="32" t="e">
        <f t="shared" si="33"/>
        <v>#DIV/0!</v>
      </c>
      <c r="AH526" s="33">
        <f t="shared" si="40"/>
        <v>4160</v>
      </c>
      <c r="AI526" s="33"/>
      <c r="AJ526" s="33"/>
      <c r="AK526" s="33"/>
      <c r="AL526" s="33"/>
      <c r="AM526" s="95" t="s">
        <v>64</v>
      </c>
      <c r="AN526" s="113" t="s">
        <v>562</v>
      </c>
    </row>
    <row r="527" spans="1:40" s="12" customFormat="1" ht="45">
      <c r="A527" s="10"/>
      <c r="B527" s="26"/>
      <c r="C527" s="20" t="s">
        <v>236</v>
      </c>
      <c r="D527" s="20"/>
      <c r="E527" s="21" t="s">
        <v>237</v>
      </c>
      <c r="F527" s="22" t="str">
        <f>F528</f>
        <v>2 115 738,00</v>
      </c>
      <c r="G527" s="22">
        <f>G528</f>
        <v>2312264</v>
      </c>
      <c r="H527" s="22">
        <f>H528</f>
        <v>2308470.92</v>
      </c>
      <c r="I527" s="22">
        <f>I528</f>
        <v>192118.2</v>
      </c>
      <c r="J527" s="23">
        <f t="shared" si="33"/>
        <v>99.83595817778593</v>
      </c>
      <c r="AH527" s="33">
        <f t="shared" si="40"/>
        <v>0</v>
      </c>
      <c r="AI527" s="33"/>
      <c r="AJ527" s="33"/>
      <c r="AK527" s="33"/>
      <c r="AL527" s="33"/>
      <c r="AN527" s="116"/>
    </row>
    <row r="528" spans="1:40" s="12" customFormat="1" ht="18.75" customHeight="1">
      <c r="A528" s="10"/>
      <c r="B528" s="26"/>
      <c r="C528" s="98"/>
      <c r="D528" s="35">
        <v>4130</v>
      </c>
      <c r="E528" s="36" t="s">
        <v>65</v>
      </c>
      <c r="F528" s="60" t="str">
        <f>AN528</f>
        <v>2 115 738,00</v>
      </c>
      <c r="G528" s="171">
        <v>2312264</v>
      </c>
      <c r="H528" s="171">
        <v>2308470.92</v>
      </c>
      <c r="I528" s="171">
        <v>192118.2</v>
      </c>
      <c r="J528" s="32">
        <f t="shared" si="33"/>
        <v>99.83595817778593</v>
      </c>
      <c r="AG528" s="95" t="s">
        <v>64</v>
      </c>
      <c r="AH528" s="33">
        <f t="shared" si="40"/>
        <v>0</v>
      </c>
      <c r="AI528" s="33"/>
      <c r="AJ528" s="33"/>
      <c r="AK528" s="33"/>
      <c r="AL528" s="33"/>
      <c r="AM528" s="95" t="s">
        <v>64</v>
      </c>
      <c r="AN528" s="113" t="s">
        <v>562</v>
      </c>
    </row>
    <row r="529" spans="1:40" s="24" customFormat="1" ht="18.75" customHeight="1">
      <c r="A529" s="18"/>
      <c r="B529" s="19"/>
      <c r="C529" s="72">
        <v>85195</v>
      </c>
      <c r="D529" s="128"/>
      <c r="E529" s="126" t="s">
        <v>230</v>
      </c>
      <c r="F529" s="127">
        <f>F530+F532+F531</f>
        <v>487911</v>
      </c>
      <c r="G529" s="127">
        <f>G530+G532+G531</f>
        <v>566062</v>
      </c>
      <c r="H529" s="127">
        <f>H530+H532+H531</f>
        <v>565490.4199999999</v>
      </c>
      <c r="I529" s="127">
        <f>I530+I532+I531</f>
        <v>0</v>
      </c>
      <c r="J529" s="23">
        <f t="shared" si="33"/>
        <v>99.89902519511996</v>
      </c>
      <c r="AH529" s="33">
        <f t="shared" si="40"/>
        <v>0</v>
      </c>
      <c r="AI529" s="33"/>
      <c r="AJ529" s="33"/>
      <c r="AK529" s="33"/>
      <c r="AL529" s="33"/>
      <c r="AN529" s="118"/>
    </row>
    <row r="530" spans="1:40" s="33" customFormat="1" ht="33.75">
      <c r="A530" s="25"/>
      <c r="B530" s="26"/>
      <c r="C530" s="27"/>
      <c r="D530" s="95" t="s">
        <v>62</v>
      </c>
      <c r="E530" s="96" t="s">
        <v>563</v>
      </c>
      <c r="F530" s="30" t="str">
        <f>AN530</f>
        <v>447 404,50</v>
      </c>
      <c r="G530" s="99">
        <v>0</v>
      </c>
      <c r="H530" s="99">
        <v>0</v>
      </c>
      <c r="I530" s="99">
        <v>0</v>
      </c>
      <c r="J530" s="32">
        <v>0</v>
      </c>
      <c r="AG530" s="95" t="s">
        <v>62</v>
      </c>
      <c r="AH530" s="33">
        <f t="shared" si="40"/>
        <v>0</v>
      </c>
      <c r="AM530" s="95" t="s">
        <v>62</v>
      </c>
      <c r="AN530" s="113" t="s">
        <v>582</v>
      </c>
    </row>
    <row r="531" spans="1:40" s="33" customFormat="1" ht="45">
      <c r="A531" s="25"/>
      <c r="B531" s="26"/>
      <c r="C531" s="27"/>
      <c r="D531" s="95" t="s">
        <v>703</v>
      </c>
      <c r="E531" s="96" t="s">
        <v>704</v>
      </c>
      <c r="F531" s="30">
        <v>0</v>
      </c>
      <c r="G531" s="171">
        <v>453762</v>
      </c>
      <c r="H531" s="171">
        <v>453190.42</v>
      </c>
      <c r="I531" s="171">
        <v>0</v>
      </c>
      <c r="J531" s="32">
        <f t="shared" si="33"/>
        <v>99.87403528722105</v>
      </c>
      <c r="AG531" s="95" t="s">
        <v>703</v>
      </c>
      <c r="AH531" s="33">
        <f t="shared" si="40"/>
        <v>0</v>
      </c>
      <c r="AM531" s="95"/>
      <c r="AN531" s="113"/>
    </row>
    <row r="532" spans="1:40" s="12" customFormat="1" ht="67.5">
      <c r="A532" s="10"/>
      <c r="B532" s="26"/>
      <c r="C532" s="62"/>
      <c r="D532" s="95" t="s">
        <v>564</v>
      </c>
      <c r="E532" s="96" t="s">
        <v>565</v>
      </c>
      <c r="F532" s="30" t="str">
        <f>AN532</f>
        <v>40 506,50</v>
      </c>
      <c r="G532" s="171">
        <v>112300</v>
      </c>
      <c r="H532" s="171">
        <v>112300</v>
      </c>
      <c r="I532" s="171">
        <v>0</v>
      </c>
      <c r="J532" s="32">
        <f>H532*100/G532</f>
        <v>100</v>
      </c>
      <c r="AG532" s="95" t="s">
        <v>564</v>
      </c>
      <c r="AH532" s="33">
        <f t="shared" si="40"/>
        <v>0</v>
      </c>
      <c r="AI532" s="33"/>
      <c r="AJ532" s="33"/>
      <c r="AK532" s="33"/>
      <c r="AL532" s="33"/>
      <c r="AM532" s="95" t="s">
        <v>564</v>
      </c>
      <c r="AN532" s="113" t="s">
        <v>583</v>
      </c>
    </row>
    <row r="533" spans="1:40" s="12" customFormat="1" ht="15" customHeight="1">
      <c r="A533" s="10"/>
      <c r="B533" s="13" t="s">
        <v>13</v>
      </c>
      <c r="C533" s="14"/>
      <c r="D533" s="14"/>
      <c r="E533" s="43" t="s">
        <v>238</v>
      </c>
      <c r="F533" s="16">
        <f>F534+F560+F583+F597+F600+F630</f>
        <v>5972360</v>
      </c>
      <c r="G533" s="16">
        <f>G534+G560+G583+G597+G600+G630</f>
        <v>6268499.83</v>
      </c>
      <c r="H533" s="16">
        <f>H534+H560+H583+H597+H600+H630</f>
        <v>5968671.179999998</v>
      </c>
      <c r="I533" s="16">
        <f>I534+I560+I583+I597+I600+I630</f>
        <v>163972.33000000002</v>
      </c>
      <c r="J533" s="17">
        <f t="shared" si="33"/>
        <v>95.21689944753493</v>
      </c>
      <c r="AH533" s="33">
        <f t="shared" si="40"/>
        <v>0</v>
      </c>
      <c r="AI533" s="33"/>
      <c r="AJ533" s="33"/>
      <c r="AK533" s="33"/>
      <c r="AL533" s="33"/>
      <c r="AN533" s="116"/>
    </row>
    <row r="534" spans="1:40" s="12" customFormat="1" ht="22.5">
      <c r="A534" s="10"/>
      <c r="B534" s="26"/>
      <c r="C534" s="20" t="s">
        <v>239</v>
      </c>
      <c r="D534" s="20"/>
      <c r="E534" s="21" t="s">
        <v>240</v>
      </c>
      <c r="F534" s="22">
        <f>F535+F536+F537+F538+F539+F540+F541+F542+F543+F544+F545+F546+F547+F548+F549+F550+F551+F552+F553+F554+F555+F556+F557+F558+F559</f>
        <v>3743567</v>
      </c>
      <c r="G534" s="22">
        <f>SUM(G535:G559)</f>
        <v>3728137.8</v>
      </c>
      <c r="H534" s="22">
        <f>SUM(H535:H559)</f>
        <v>3557157.459999999</v>
      </c>
      <c r="I534" s="22">
        <f>SUM(I535:I559)</f>
        <v>94704.15000000001</v>
      </c>
      <c r="J534" s="23">
        <f t="shared" si="33"/>
        <v>95.41378701184273</v>
      </c>
      <c r="AH534" s="33">
        <f t="shared" si="40"/>
        <v>0</v>
      </c>
      <c r="AI534" s="33"/>
      <c r="AJ534" s="33"/>
      <c r="AK534" s="33"/>
      <c r="AL534" s="33"/>
      <c r="AM534" s="108"/>
      <c r="AN534" s="114" t="s">
        <v>566</v>
      </c>
    </row>
    <row r="535" spans="1:40" s="12" customFormat="1" ht="67.5">
      <c r="A535" s="10"/>
      <c r="B535" s="26"/>
      <c r="C535" s="62"/>
      <c r="D535" s="28" t="s">
        <v>241</v>
      </c>
      <c r="E535" s="29" t="s">
        <v>242</v>
      </c>
      <c r="F535" s="60" t="str">
        <f aca="true" t="shared" si="41" ref="F535:F559">AN535</f>
        <v>2 169 200,00</v>
      </c>
      <c r="G535" s="171">
        <v>2169200</v>
      </c>
      <c r="H535" s="171">
        <v>2118747.75</v>
      </c>
      <c r="I535" s="171">
        <v>0</v>
      </c>
      <c r="J535" s="32">
        <f t="shared" si="33"/>
        <v>97.67415406601512</v>
      </c>
      <c r="L535" s="45">
        <f>G534-G535</f>
        <v>1558937.7999999998</v>
      </c>
      <c r="M535" s="45">
        <f>H534-H535</f>
        <v>1438409.709999999</v>
      </c>
      <c r="N535" s="12">
        <f>M535/L535</f>
        <v>0.9226857607789093</v>
      </c>
      <c r="AG535" s="95" t="s">
        <v>241</v>
      </c>
      <c r="AH535" s="33">
        <f t="shared" si="40"/>
        <v>0</v>
      </c>
      <c r="AI535" s="33"/>
      <c r="AJ535" s="33"/>
      <c r="AK535" s="33"/>
      <c r="AL535" s="33"/>
      <c r="AM535" s="95" t="s">
        <v>241</v>
      </c>
      <c r="AN535" s="113" t="s">
        <v>567</v>
      </c>
    </row>
    <row r="536" spans="1:40" s="12" customFormat="1" ht="26.25" customHeight="1">
      <c r="A536" s="10"/>
      <c r="B536" s="26"/>
      <c r="C536" s="62"/>
      <c r="D536" s="28" t="s">
        <v>109</v>
      </c>
      <c r="E536" s="29" t="s">
        <v>110</v>
      </c>
      <c r="F536" s="60" t="str">
        <f t="shared" si="41"/>
        <v>28 170,00</v>
      </c>
      <c r="G536" s="171">
        <v>28170</v>
      </c>
      <c r="H536" s="171">
        <v>27659.78</v>
      </c>
      <c r="I536" s="171">
        <v>835.19</v>
      </c>
      <c r="J536" s="32">
        <f t="shared" si="33"/>
        <v>98.18878239261626</v>
      </c>
      <c r="M536" s="12">
        <v>1181573.38</v>
      </c>
      <c r="AG536" s="95" t="s">
        <v>109</v>
      </c>
      <c r="AH536" s="33">
        <f t="shared" si="40"/>
        <v>0</v>
      </c>
      <c r="AI536" s="33"/>
      <c r="AJ536" s="33"/>
      <c r="AK536" s="33"/>
      <c r="AL536" s="33"/>
      <c r="AM536" s="95" t="s">
        <v>109</v>
      </c>
      <c r="AN536" s="113" t="s">
        <v>568</v>
      </c>
    </row>
    <row r="537" spans="1:40" s="12" customFormat="1" ht="15" customHeight="1">
      <c r="A537" s="10"/>
      <c r="B537" s="26"/>
      <c r="C537" s="62"/>
      <c r="D537" s="28" t="s">
        <v>243</v>
      </c>
      <c r="E537" s="29" t="s">
        <v>244</v>
      </c>
      <c r="F537" s="60" t="str">
        <f t="shared" si="41"/>
        <v>185 760,00</v>
      </c>
      <c r="G537" s="171">
        <v>178330.8</v>
      </c>
      <c r="H537" s="171">
        <v>113359.87</v>
      </c>
      <c r="I537" s="171">
        <v>0</v>
      </c>
      <c r="J537" s="32">
        <f t="shared" si="33"/>
        <v>63.567185253472765</v>
      </c>
      <c r="M537" s="45">
        <f>M535-M536</f>
        <v>256836.32999999914</v>
      </c>
      <c r="AG537" s="95" t="s">
        <v>243</v>
      </c>
      <c r="AH537" s="33">
        <f t="shared" si="40"/>
        <v>0</v>
      </c>
      <c r="AI537" s="33"/>
      <c r="AJ537" s="33"/>
      <c r="AK537" s="33"/>
      <c r="AL537" s="33"/>
      <c r="AM537" s="95" t="s">
        <v>243</v>
      </c>
      <c r="AN537" s="113" t="s">
        <v>569</v>
      </c>
    </row>
    <row r="538" spans="1:40" s="12" customFormat="1" ht="15" customHeight="1">
      <c r="A538" s="10"/>
      <c r="B538" s="26"/>
      <c r="C538" s="62"/>
      <c r="D538" s="28" t="s">
        <v>101</v>
      </c>
      <c r="E538" s="29" t="s">
        <v>102</v>
      </c>
      <c r="F538" s="60" t="str">
        <f t="shared" si="41"/>
        <v>596 925,00</v>
      </c>
      <c r="G538" s="171">
        <v>636925</v>
      </c>
      <c r="H538" s="171">
        <v>628007.62</v>
      </c>
      <c r="I538" s="171">
        <v>27683.46</v>
      </c>
      <c r="J538" s="32">
        <f t="shared" si="33"/>
        <v>98.59993248812654</v>
      </c>
      <c r="AG538" s="95" t="s">
        <v>101</v>
      </c>
      <c r="AH538" s="33">
        <f t="shared" si="40"/>
        <v>0</v>
      </c>
      <c r="AI538" s="33"/>
      <c r="AJ538" s="33"/>
      <c r="AK538" s="33"/>
      <c r="AL538" s="33"/>
      <c r="AM538" s="95" t="s">
        <v>101</v>
      </c>
      <c r="AN538" s="113" t="s">
        <v>570</v>
      </c>
    </row>
    <row r="539" spans="1:40" s="12" customFormat="1" ht="15" customHeight="1">
      <c r="A539" s="10"/>
      <c r="B539" s="26"/>
      <c r="C539" s="62"/>
      <c r="D539" s="28" t="s">
        <v>111</v>
      </c>
      <c r="E539" s="29" t="s">
        <v>112</v>
      </c>
      <c r="F539" s="60" t="str">
        <f t="shared" si="41"/>
        <v>77 985,00</v>
      </c>
      <c r="G539" s="171">
        <v>77985</v>
      </c>
      <c r="H539" s="171">
        <v>75606.84</v>
      </c>
      <c r="I539" s="171">
        <v>45362.49</v>
      </c>
      <c r="J539" s="32">
        <f t="shared" si="33"/>
        <v>96.95049047893826</v>
      </c>
      <c r="AG539" s="95" t="s">
        <v>111</v>
      </c>
      <c r="AH539" s="33">
        <f t="shared" si="40"/>
        <v>0</v>
      </c>
      <c r="AI539" s="33"/>
      <c r="AJ539" s="33"/>
      <c r="AK539" s="33"/>
      <c r="AL539" s="33"/>
      <c r="AM539" s="95" t="s">
        <v>111</v>
      </c>
      <c r="AN539" s="113" t="s">
        <v>571</v>
      </c>
    </row>
    <row r="540" spans="1:40" s="12" customFormat="1" ht="15" customHeight="1">
      <c r="A540" s="10"/>
      <c r="B540" s="26"/>
      <c r="C540" s="62"/>
      <c r="D540" s="28" t="s">
        <v>103</v>
      </c>
      <c r="E540" s="29" t="s">
        <v>104</v>
      </c>
      <c r="F540" s="60" t="str">
        <f t="shared" si="41"/>
        <v>122 830,00</v>
      </c>
      <c r="G540" s="171">
        <v>122830</v>
      </c>
      <c r="H540" s="171">
        <v>113181.18</v>
      </c>
      <c r="I540" s="171">
        <v>15497.74</v>
      </c>
      <c r="J540" s="32">
        <f t="shared" si="33"/>
        <v>92.14457380118863</v>
      </c>
      <c r="AG540" s="95" t="s">
        <v>103</v>
      </c>
      <c r="AH540" s="33">
        <f t="shared" si="40"/>
        <v>0</v>
      </c>
      <c r="AI540" s="33"/>
      <c r="AJ540" s="33"/>
      <c r="AK540" s="33"/>
      <c r="AL540" s="33"/>
      <c r="AM540" s="95" t="s">
        <v>103</v>
      </c>
      <c r="AN540" s="113" t="s">
        <v>572</v>
      </c>
    </row>
    <row r="541" spans="1:40" s="12" customFormat="1" ht="15" customHeight="1">
      <c r="A541" s="10"/>
      <c r="B541" s="26"/>
      <c r="C541" s="62"/>
      <c r="D541" s="28" t="s">
        <v>105</v>
      </c>
      <c r="E541" s="29" t="s">
        <v>106</v>
      </c>
      <c r="F541" s="60" t="str">
        <f t="shared" si="41"/>
        <v>17 475,00</v>
      </c>
      <c r="G541" s="171">
        <v>17475</v>
      </c>
      <c r="H541" s="171">
        <v>12950.48</v>
      </c>
      <c r="I541" s="171">
        <v>1942.07</v>
      </c>
      <c r="J541" s="32">
        <f t="shared" si="33"/>
        <v>74.10861230329041</v>
      </c>
      <c r="AG541" s="95" t="s">
        <v>105</v>
      </c>
      <c r="AH541" s="33">
        <f t="shared" si="40"/>
        <v>0</v>
      </c>
      <c r="AI541" s="33"/>
      <c r="AJ541" s="33"/>
      <c r="AK541" s="33"/>
      <c r="AL541" s="33"/>
      <c r="AM541" s="95" t="s">
        <v>105</v>
      </c>
      <c r="AN541" s="113" t="s">
        <v>573</v>
      </c>
    </row>
    <row r="542" spans="1:40" s="12" customFormat="1" ht="15" customHeight="1">
      <c r="A542" s="10"/>
      <c r="B542" s="26"/>
      <c r="C542" s="62"/>
      <c r="D542" s="28" t="s">
        <v>113</v>
      </c>
      <c r="E542" s="29" t="s">
        <v>114</v>
      </c>
      <c r="F542" s="60" t="str">
        <f t="shared" si="41"/>
        <v>10 200,00</v>
      </c>
      <c r="G542" s="171">
        <v>15200</v>
      </c>
      <c r="H542" s="171">
        <v>14015.84</v>
      </c>
      <c r="I542" s="171">
        <v>704</v>
      </c>
      <c r="J542" s="32">
        <f t="shared" si="33"/>
        <v>92.20947368421052</v>
      </c>
      <c r="AG542" s="95" t="s">
        <v>113</v>
      </c>
      <c r="AH542" s="33">
        <f t="shared" si="40"/>
        <v>0</v>
      </c>
      <c r="AI542" s="33"/>
      <c r="AJ542" s="33"/>
      <c r="AK542" s="33"/>
      <c r="AL542" s="33"/>
      <c r="AM542" s="95" t="s">
        <v>113</v>
      </c>
      <c r="AN542" s="113" t="s">
        <v>574</v>
      </c>
    </row>
    <row r="543" spans="1:40" s="12" customFormat="1" ht="15" customHeight="1">
      <c r="A543" s="10"/>
      <c r="B543" s="26"/>
      <c r="C543" s="62"/>
      <c r="D543" s="28" t="s">
        <v>29</v>
      </c>
      <c r="E543" s="29" t="s">
        <v>30</v>
      </c>
      <c r="F543" s="60" t="str">
        <f t="shared" si="41"/>
        <v>50 000,00</v>
      </c>
      <c r="G543" s="171">
        <v>65000</v>
      </c>
      <c r="H543" s="171">
        <v>59812.65</v>
      </c>
      <c r="I543" s="171">
        <v>0</v>
      </c>
      <c r="J543" s="32">
        <f t="shared" si="33"/>
        <v>92.01946153846154</v>
      </c>
      <c r="AG543" s="95" t="s">
        <v>29</v>
      </c>
      <c r="AH543" s="33">
        <f t="shared" si="40"/>
        <v>0</v>
      </c>
      <c r="AI543" s="33"/>
      <c r="AJ543" s="33"/>
      <c r="AK543" s="33"/>
      <c r="AL543" s="33"/>
      <c r="AM543" s="95" t="s">
        <v>29</v>
      </c>
      <c r="AN543" s="113" t="s">
        <v>575</v>
      </c>
    </row>
    <row r="544" spans="1:40" s="12" customFormat="1" ht="15" customHeight="1">
      <c r="A544" s="10"/>
      <c r="B544" s="26"/>
      <c r="C544" s="62"/>
      <c r="D544" s="28" t="s">
        <v>31</v>
      </c>
      <c r="E544" s="29" t="s">
        <v>32</v>
      </c>
      <c r="F544" s="60" t="str">
        <f t="shared" si="41"/>
        <v>3 300,00</v>
      </c>
      <c r="G544" s="171">
        <v>1300</v>
      </c>
      <c r="H544" s="171">
        <v>715.84</v>
      </c>
      <c r="I544" s="171">
        <v>0</v>
      </c>
      <c r="J544" s="32">
        <f t="shared" si="33"/>
        <v>55.06461538461539</v>
      </c>
      <c r="AG544" s="95" t="s">
        <v>31</v>
      </c>
      <c r="AH544" s="33">
        <f t="shared" si="40"/>
        <v>0</v>
      </c>
      <c r="AI544" s="33"/>
      <c r="AJ544" s="33"/>
      <c r="AK544" s="33"/>
      <c r="AL544" s="33"/>
      <c r="AM544" s="95" t="s">
        <v>31</v>
      </c>
      <c r="AN544" s="113" t="s">
        <v>576</v>
      </c>
    </row>
    <row r="545" spans="1:40" s="12" customFormat="1" ht="33.75">
      <c r="A545" s="10"/>
      <c r="B545" s="26"/>
      <c r="C545" s="62"/>
      <c r="D545" s="28" t="s">
        <v>33</v>
      </c>
      <c r="E545" s="29" t="s">
        <v>34</v>
      </c>
      <c r="F545" s="60" t="str">
        <f t="shared" si="41"/>
        <v>6 000,00</v>
      </c>
      <c r="G545" s="171">
        <v>4500</v>
      </c>
      <c r="H545" s="171">
        <v>3404.56</v>
      </c>
      <c r="I545" s="171">
        <v>0</v>
      </c>
      <c r="J545" s="32">
        <f t="shared" si="33"/>
        <v>75.65688888888889</v>
      </c>
      <c r="AG545" s="95" t="s">
        <v>33</v>
      </c>
      <c r="AH545" s="33">
        <f t="shared" si="40"/>
        <v>0</v>
      </c>
      <c r="AI545" s="33"/>
      <c r="AJ545" s="33"/>
      <c r="AK545" s="33"/>
      <c r="AL545" s="33"/>
      <c r="AM545" s="95" t="s">
        <v>33</v>
      </c>
      <c r="AN545" s="113" t="s">
        <v>398</v>
      </c>
    </row>
    <row r="546" spans="1:40" s="12" customFormat="1" ht="22.5">
      <c r="A546" s="10"/>
      <c r="B546" s="26"/>
      <c r="C546" s="62"/>
      <c r="D546" s="28" t="s">
        <v>35</v>
      </c>
      <c r="E546" s="29" t="s">
        <v>36</v>
      </c>
      <c r="F546" s="60" t="str">
        <f t="shared" si="41"/>
        <v>7 000,00</v>
      </c>
      <c r="G546" s="171">
        <v>2500</v>
      </c>
      <c r="H546" s="171">
        <v>2140.9</v>
      </c>
      <c r="I546" s="171">
        <v>0</v>
      </c>
      <c r="J546" s="32">
        <f t="shared" si="33"/>
        <v>85.636</v>
      </c>
      <c r="AG546" s="95" t="s">
        <v>35</v>
      </c>
      <c r="AH546" s="33">
        <f t="shared" si="40"/>
        <v>0</v>
      </c>
      <c r="AI546" s="33"/>
      <c r="AJ546" s="33"/>
      <c r="AK546" s="33"/>
      <c r="AL546" s="33"/>
      <c r="AM546" s="95" t="s">
        <v>35</v>
      </c>
      <c r="AN546" s="113" t="s">
        <v>362</v>
      </c>
    </row>
    <row r="547" spans="1:40" s="12" customFormat="1" ht="15" customHeight="1">
      <c r="A547" s="10"/>
      <c r="B547" s="26"/>
      <c r="C547" s="62"/>
      <c r="D547" s="28" t="s">
        <v>37</v>
      </c>
      <c r="E547" s="29" t="s">
        <v>38</v>
      </c>
      <c r="F547" s="60" t="str">
        <f t="shared" si="41"/>
        <v>54 000,00</v>
      </c>
      <c r="G547" s="171">
        <v>18000</v>
      </c>
      <c r="H547" s="171">
        <v>12143.54</v>
      </c>
      <c r="I547" s="171">
        <v>1808.94</v>
      </c>
      <c r="J547" s="32">
        <f t="shared" si="33"/>
        <v>67.46411111111111</v>
      </c>
      <c r="AG547" s="95" t="s">
        <v>37</v>
      </c>
      <c r="AH547" s="33">
        <f t="shared" si="40"/>
        <v>0</v>
      </c>
      <c r="AI547" s="33"/>
      <c r="AJ547" s="33"/>
      <c r="AK547" s="33"/>
      <c r="AL547" s="33"/>
      <c r="AM547" s="95" t="s">
        <v>37</v>
      </c>
      <c r="AN547" s="113" t="s">
        <v>577</v>
      </c>
    </row>
    <row r="548" spans="1:40" s="12" customFormat="1" ht="15" customHeight="1">
      <c r="A548" s="10"/>
      <c r="B548" s="26"/>
      <c r="C548" s="62"/>
      <c r="D548" s="28" t="s">
        <v>39</v>
      </c>
      <c r="E548" s="29" t="s">
        <v>40</v>
      </c>
      <c r="F548" s="60" t="str">
        <f t="shared" si="41"/>
        <v>3 000,00</v>
      </c>
      <c r="G548" s="171">
        <v>3000</v>
      </c>
      <c r="H548" s="171">
        <v>0</v>
      </c>
      <c r="I548" s="171">
        <v>0</v>
      </c>
      <c r="J548" s="32">
        <f t="shared" si="33"/>
        <v>0</v>
      </c>
      <c r="AG548" s="95" t="s">
        <v>39</v>
      </c>
      <c r="AH548" s="33">
        <f t="shared" si="40"/>
        <v>0</v>
      </c>
      <c r="AI548" s="33"/>
      <c r="AJ548" s="33"/>
      <c r="AK548" s="33"/>
      <c r="AL548" s="33"/>
      <c r="AM548" s="95" t="s">
        <v>39</v>
      </c>
      <c r="AN548" s="113" t="s">
        <v>296</v>
      </c>
    </row>
    <row r="549" spans="1:40" s="12" customFormat="1" ht="15" customHeight="1">
      <c r="A549" s="10"/>
      <c r="B549" s="26"/>
      <c r="C549" s="62"/>
      <c r="D549" s="28" t="s">
        <v>41</v>
      </c>
      <c r="E549" s="29" t="s">
        <v>42</v>
      </c>
      <c r="F549" s="60" t="str">
        <f t="shared" si="41"/>
        <v>2 000,00</v>
      </c>
      <c r="G549" s="171">
        <v>2000</v>
      </c>
      <c r="H549" s="171">
        <v>788</v>
      </c>
      <c r="I549" s="171">
        <v>0</v>
      </c>
      <c r="J549" s="32">
        <f aca="true" t="shared" si="42" ref="J549:J613">H549*100/G549</f>
        <v>39.4</v>
      </c>
      <c r="AG549" s="95" t="s">
        <v>41</v>
      </c>
      <c r="AH549" s="33">
        <f t="shared" si="40"/>
        <v>0</v>
      </c>
      <c r="AI549" s="33"/>
      <c r="AJ549" s="33"/>
      <c r="AK549" s="33"/>
      <c r="AL549" s="33"/>
      <c r="AM549" s="95" t="s">
        <v>41</v>
      </c>
      <c r="AN549" s="113" t="s">
        <v>299</v>
      </c>
    </row>
    <row r="550" spans="1:40" s="12" customFormat="1" ht="15" customHeight="1">
      <c r="A550" s="10"/>
      <c r="B550" s="26"/>
      <c r="C550" s="62"/>
      <c r="D550" s="28" t="s">
        <v>43</v>
      </c>
      <c r="E550" s="29" t="s">
        <v>44</v>
      </c>
      <c r="F550" s="60" t="str">
        <f t="shared" si="41"/>
        <v>130 000,00</v>
      </c>
      <c r="G550" s="171">
        <v>106275</v>
      </c>
      <c r="H550" s="171">
        <v>101774.15</v>
      </c>
      <c r="I550" s="171">
        <v>827.26</v>
      </c>
      <c r="J550" s="32">
        <f t="shared" si="42"/>
        <v>95.76490237591155</v>
      </c>
      <c r="AG550" s="95" t="s">
        <v>43</v>
      </c>
      <c r="AH550" s="33">
        <f t="shared" si="40"/>
        <v>0</v>
      </c>
      <c r="AI550" s="33"/>
      <c r="AJ550" s="33"/>
      <c r="AK550" s="33"/>
      <c r="AL550" s="33"/>
      <c r="AM550" s="95" t="s">
        <v>43</v>
      </c>
      <c r="AN550" s="113" t="s">
        <v>298</v>
      </c>
    </row>
    <row r="551" spans="1:40" s="12" customFormat="1" ht="15" customHeight="1">
      <c r="A551" s="10"/>
      <c r="B551" s="26"/>
      <c r="C551" s="62"/>
      <c r="D551" s="28" t="s">
        <v>45</v>
      </c>
      <c r="E551" s="29" t="s">
        <v>46</v>
      </c>
      <c r="F551" s="60" t="str">
        <f t="shared" si="41"/>
        <v>1 200,00</v>
      </c>
      <c r="G551" s="171">
        <v>1200</v>
      </c>
      <c r="H551" s="171">
        <v>730.51</v>
      </c>
      <c r="I551" s="171">
        <v>0</v>
      </c>
      <c r="J551" s="32">
        <f t="shared" si="42"/>
        <v>60.87583333333333</v>
      </c>
      <c r="AG551" s="95" t="s">
        <v>45</v>
      </c>
      <c r="AH551" s="33">
        <f t="shared" si="40"/>
        <v>0</v>
      </c>
      <c r="AI551" s="33"/>
      <c r="AJ551" s="33"/>
      <c r="AK551" s="33"/>
      <c r="AL551" s="33"/>
      <c r="AM551" s="95" t="s">
        <v>45</v>
      </c>
      <c r="AN551" s="113" t="s">
        <v>416</v>
      </c>
    </row>
    <row r="552" spans="1:40" s="12" customFormat="1" ht="45">
      <c r="A552" s="10"/>
      <c r="B552" s="26"/>
      <c r="C552" s="62"/>
      <c r="D552" s="28" t="s">
        <v>47</v>
      </c>
      <c r="E552" s="29" t="s">
        <v>48</v>
      </c>
      <c r="F552" s="60" t="str">
        <f t="shared" si="41"/>
        <v>1 600,00</v>
      </c>
      <c r="G552" s="171">
        <v>1600</v>
      </c>
      <c r="H552" s="171">
        <v>1404.81</v>
      </c>
      <c r="I552" s="171">
        <v>0</v>
      </c>
      <c r="J552" s="32">
        <f t="shared" si="42"/>
        <v>87.800625</v>
      </c>
      <c r="AG552" s="95" t="s">
        <v>47</v>
      </c>
      <c r="AH552" s="33">
        <f t="shared" si="40"/>
        <v>0</v>
      </c>
      <c r="AI552" s="33"/>
      <c r="AJ552" s="33"/>
      <c r="AK552" s="33"/>
      <c r="AL552" s="33"/>
      <c r="AM552" s="95" t="s">
        <v>47</v>
      </c>
      <c r="AN552" s="113" t="s">
        <v>511</v>
      </c>
    </row>
    <row r="553" spans="1:40" s="12" customFormat="1" ht="45">
      <c r="A553" s="10"/>
      <c r="B553" s="26"/>
      <c r="C553" s="62"/>
      <c r="D553" s="28" t="s">
        <v>49</v>
      </c>
      <c r="E553" s="29" t="s">
        <v>50</v>
      </c>
      <c r="F553" s="60" t="str">
        <f t="shared" si="41"/>
        <v>5 000,00</v>
      </c>
      <c r="G553" s="171">
        <v>5000</v>
      </c>
      <c r="H553" s="171">
        <v>2431.34</v>
      </c>
      <c r="I553" s="171">
        <v>0</v>
      </c>
      <c r="J553" s="32">
        <f t="shared" si="42"/>
        <v>48.6268</v>
      </c>
      <c r="AG553" s="95" t="s">
        <v>49</v>
      </c>
      <c r="AH553" s="33">
        <f t="shared" si="40"/>
        <v>0</v>
      </c>
      <c r="AI553" s="33"/>
      <c r="AJ553" s="33"/>
      <c r="AK553" s="33"/>
      <c r="AL553" s="33"/>
      <c r="AM553" s="95" t="s">
        <v>49</v>
      </c>
      <c r="AN553" s="113" t="s">
        <v>358</v>
      </c>
    </row>
    <row r="554" spans="1:40" s="12" customFormat="1" ht="15" customHeight="1">
      <c r="A554" s="10"/>
      <c r="B554" s="26"/>
      <c r="C554" s="62"/>
      <c r="D554" s="28" t="s">
        <v>51</v>
      </c>
      <c r="E554" s="29" t="s">
        <v>115</v>
      </c>
      <c r="F554" s="60" t="str">
        <f t="shared" si="41"/>
        <v>3 500,00</v>
      </c>
      <c r="G554" s="171">
        <v>3500</v>
      </c>
      <c r="H554" s="171">
        <v>2698.76</v>
      </c>
      <c r="I554" s="171">
        <v>43</v>
      </c>
      <c r="J554" s="32">
        <f t="shared" si="42"/>
        <v>77.10742857142857</v>
      </c>
      <c r="AG554" s="95" t="s">
        <v>51</v>
      </c>
      <c r="AH554" s="33">
        <f t="shared" si="40"/>
        <v>0</v>
      </c>
      <c r="AI554" s="33"/>
      <c r="AJ554" s="33"/>
      <c r="AK554" s="33"/>
      <c r="AL554" s="33"/>
      <c r="AM554" s="95" t="s">
        <v>51</v>
      </c>
      <c r="AN554" s="113" t="s">
        <v>578</v>
      </c>
    </row>
    <row r="555" spans="1:40" s="12" customFormat="1" ht="15" customHeight="1">
      <c r="A555" s="10"/>
      <c r="B555" s="26"/>
      <c r="C555" s="62"/>
      <c r="D555" s="28" t="s">
        <v>52</v>
      </c>
      <c r="E555" s="29" t="s">
        <v>53</v>
      </c>
      <c r="F555" s="60" t="str">
        <f t="shared" si="41"/>
        <v>4 500,00</v>
      </c>
      <c r="G555" s="171">
        <v>4500</v>
      </c>
      <c r="H555" s="171">
        <v>4413.14</v>
      </c>
      <c r="I555" s="171">
        <v>0</v>
      </c>
      <c r="J555" s="32">
        <f t="shared" si="42"/>
        <v>98.06977777777779</v>
      </c>
      <c r="AG555" s="95" t="s">
        <v>52</v>
      </c>
      <c r="AH555" s="33">
        <f t="shared" si="40"/>
        <v>0</v>
      </c>
      <c r="AI555" s="33"/>
      <c r="AJ555" s="33"/>
      <c r="AK555" s="33"/>
      <c r="AL555" s="33"/>
      <c r="AM555" s="95" t="s">
        <v>52</v>
      </c>
      <c r="AN555" s="113" t="s">
        <v>499</v>
      </c>
    </row>
    <row r="556" spans="1:40" s="12" customFormat="1" ht="22.5">
      <c r="A556" s="10"/>
      <c r="B556" s="26"/>
      <c r="C556" s="62"/>
      <c r="D556" s="28" t="s">
        <v>54</v>
      </c>
      <c r="E556" s="29" t="s">
        <v>55</v>
      </c>
      <c r="F556" s="60" t="str">
        <f t="shared" si="41"/>
        <v>33 388,00</v>
      </c>
      <c r="G556" s="171">
        <v>34113</v>
      </c>
      <c r="H556" s="171">
        <v>34113</v>
      </c>
      <c r="I556" s="171">
        <v>0</v>
      </c>
      <c r="J556" s="32">
        <f t="shared" si="42"/>
        <v>100</v>
      </c>
      <c r="AG556" s="95" t="s">
        <v>54</v>
      </c>
      <c r="AH556" s="33">
        <f t="shared" si="40"/>
        <v>0</v>
      </c>
      <c r="AI556" s="33"/>
      <c r="AJ556" s="33"/>
      <c r="AK556" s="33"/>
      <c r="AL556" s="33"/>
      <c r="AM556" s="95" t="s">
        <v>54</v>
      </c>
      <c r="AN556" s="113" t="s">
        <v>579</v>
      </c>
    </row>
    <row r="557" spans="1:40" s="12" customFormat="1" ht="33.75">
      <c r="A557" s="10"/>
      <c r="B557" s="26"/>
      <c r="C557" s="62"/>
      <c r="D557" s="95" t="s">
        <v>60</v>
      </c>
      <c r="E557" s="96" t="s">
        <v>61</v>
      </c>
      <c r="F557" s="60" t="str">
        <f t="shared" si="41"/>
        <v>1 000,00</v>
      </c>
      <c r="G557" s="99">
        <v>0</v>
      </c>
      <c r="H557" s="99">
        <v>0</v>
      </c>
      <c r="I557" s="99">
        <v>0</v>
      </c>
      <c r="J557" s="32" t="e">
        <f t="shared" si="42"/>
        <v>#DIV/0!</v>
      </c>
      <c r="AG557" s="95" t="s">
        <v>60</v>
      </c>
      <c r="AH557" s="33">
        <f t="shared" si="40"/>
        <v>0</v>
      </c>
      <c r="AI557" s="33"/>
      <c r="AJ557" s="33"/>
      <c r="AK557" s="33"/>
      <c r="AL557" s="33"/>
      <c r="AM557" s="95" t="s">
        <v>60</v>
      </c>
      <c r="AN557" s="113" t="s">
        <v>334</v>
      </c>
    </row>
    <row r="558" spans="1:40" s="12" customFormat="1" ht="22.5">
      <c r="A558" s="10"/>
      <c r="B558" s="26"/>
      <c r="C558" s="62"/>
      <c r="D558" s="28" t="s">
        <v>122</v>
      </c>
      <c r="E558" s="29" t="s">
        <v>123</v>
      </c>
      <c r="F558" s="60" t="str">
        <f t="shared" si="41"/>
        <v>138 534,00</v>
      </c>
      <c r="G558" s="171">
        <v>163534</v>
      </c>
      <c r="H558" s="171">
        <v>163502.58</v>
      </c>
      <c r="I558" s="171">
        <v>0</v>
      </c>
      <c r="J558" s="32">
        <f t="shared" si="42"/>
        <v>99.98078687000867</v>
      </c>
      <c r="AG558" s="95" t="s">
        <v>122</v>
      </c>
      <c r="AH558" s="33">
        <f t="shared" si="40"/>
        <v>0</v>
      </c>
      <c r="AI558" s="33"/>
      <c r="AJ558" s="33"/>
      <c r="AK558" s="33"/>
      <c r="AL558" s="33"/>
      <c r="AM558" s="95" t="s">
        <v>122</v>
      </c>
      <c r="AN558" s="113" t="s">
        <v>580</v>
      </c>
    </row>
    <row r="559" spans="1:40" s="12" customFormat="1" ht="22.5">
      <c r="A559" s="10"/>
      <c r="B559" s="26"/>
      <c r="C559" s="62"/>
      <c r="D559" s="95" t="s">
        <v>89</v>
      </c>
      <c r="E559" s="96" t="s">
        <v>90</v>
      </c>
      <c r="F559" s="60" t="str">
        <f t="shared" si="41"/>
        <v>91 000,00</v>
      </c>
      <c r="G559" s="171">
        <v>66000</v>
      </c>
      <c r="H559" s="171">
        <v>63554.32</v>
      </c>
      <c r="I559" s="171">
        <v>0</v>
      </c>
      <c r="J559" s="32">
        <f t="shared" si="42"/>
        <v>96.29442424242424</v>
      </c>
      <c r="AG559" s="95" t="s">
        <v>89</v>
      </c>
      <c r="AH559" s="33">
        <f t="shared" si="40"/>
        <v>0</v>
      </c>
      <c r="AI559" s="33"/>
      <c r="AJ559" s="33"/>
      <c r="AK559" s="33"/>
      <c r="AL559" s="33"/>
      <c r="AM559" s="95" t="s">
        <v>89</v>
      </c>
      <c r="AN559" s="113" t="s">
        <v>581</v>
      </c>
    </row>
    <row r="560" spans="1:40" s="12" customFormat="1" ht="15" customHeight="1">
      <c r="A560" s="10"/>
      <c r="B560" s="26"/>
      <c r="C560" s="20" t="s">
        <v>245</v>
      </c>
      <c r="D560" s="20"/>
      <c r="E560" s="21" t="s">
        <v>246</v>
      </c>
      <c r="F560" s="22">
        <f>F561+F562+F563+F564+F565+F566+F567+F568+F569+F570+F571+F572+F573+F575+F576+F577+F578+F579+F582+F574</f>
        <v>624000</v>
      </c>
      <c r="G560" s="22">
        <f>SUM(G561:G582)</f>
        <v>618732</v>
      </c>
      <c r="H560" s="22">
        <f>SUM(H561:H582)</f>
        <v>616406.9999999999</v>
      </c>
      <c r="I560" s="22">
        <f>SUM(I561:I582)</f>
        <v>16714.62</v>
      </c>
      <c r="J560" s="23">
        <f t="shared" si="42"/>
        <v>99.62423149279492</v>
      </c>
      <c r="AH560" s="33">
        <f t="shared" si="40"/>
        <v>0</v>
      </c>
      <c r="AI560" s="33"/>
      <c r="AJ560" s="33"/>
      <c r="AK560" s="33"/>
      <c r="AL560" s="33"/>
      <c r="AM560" s="108"/>
      <c r="AN560" s="114" t="s">
        <v>584</v>
      </c>
    </row>
    <row r="561" spans="1:40" s="12" customFormat="1" ht="45">
      <c r="A561" s="10"/>
      <c r="B561" s="26"/>
      <c r="C561" s="62"/>
      <c r="D561" s="28" t="s">
        <v>247</v>
      </c>
      <c r="E561" s="29" t="s">
        <v>248</v>
      </c>
      <c r="F561" s="60" t="str">
        <f aca="true" t="shared" si="43" ref="F561:F579">AN561</f>
        <v>249 600,00</v>
      </c>
      <c r="G561" s="171">
        <v>248560</v>
      </c>
      <c r="H561" s="171">
        <v>248560</v>
      </c>
      <c r="I561" s="171">
        <v>0</v>
      </c>
      <c r="J561" s="32">
        <f t="shared" si="42"/>
        <v>100</v>
      </c>
      <c r="AG561" s="95" t="s">
        <v>247</v>
      </c>
      <c r="AH561" s="33">
        <f t="shared" si="40"/>
        <v>0</v>
      </c>
      <c r="AI561" s="33"/>
      <c r="AJ561" s="33"/>
      <c r="AK561" s="33"/>
      <c r="AL561" s="33"/>
      <c r="AM561" s="95" t="s">
        <v>247</v>
      </c>
      <c r="AN561" s="113" t="s">
        <v>585</v>
      </c>
    </row>
    <row r="562" spans="1:40" s="12" customFormat="1" ht="22.5">
      <c r="A562" s="10"/>
      <c r="B562" s="26"/>
      <c r="C562" s="62"/>
      <c r="D562" s="28" t="s">
        <v>101</v>
      </c>
      <c r="E562" s="29" t="s">
        <v>102</v>
      </c>
      <c r="F562" s="60" t="str">
        <f t="shared" si="43"/>
        <v>207 210,00</v>
      </c>
      <c r="G562" s="171">
        <v>181345</v>
      </c>
      <c r="H562" s="171">
        <v>180503.81</v>
      </c>
      <c r="I562" s="171">
        <v>1371</v>
      </c>
      <c r="J562" s="32">
        <f t="shared" si="42"/>
        <v>99.53613829992555</v>
      </c>
      <c r="L562" s="45">
        <f>G562+G563+G564+G565+G566</f>
        <v>241193.38</v>
      </c>
      <c r="M562" s="45">
        <f>H562+H563+H564+H565+H566</f>
        <v>240352.19</v>
      </c>
      <c r="N562" s="12">
        <f>M562/L562</f>
        <v>0.9965123835488354</v>
      </c>
      <c r="AG562" s="95" t="s">
        <v>101</v>
      </c>
      <c r="AH562" s="33">
        <f t="shared" si="40"/>
        <v>0</v>
      </c>
      <c r="AI562" s="33"/>
      <c r="AJ562" s="33"/>
      <c r="AK562" s="33"/>
      <c r="AL562" s="33"/>
      <c r="AM562" s="95" t="s">
        <v>101</v>
      </c>
      <c r="AN562" s="113" t="s">
        <v>586</v>
      </c>
    </row>
    <row r="563" spans="1:40" s="12" customFormat="1" ht="15" customHeight="1">
      <c r="A563" s="10"/>
      <c r="B563" s="26"/>
      <c r="C563" s="62"/>
      <c r="D563" s="28" t="s">
        <v>111</v>
      </c>
      <c r="E563" s="29" t="s">
        <v>112</v>
      </c>
      <c r="F563" s="60" t="str">
        <f t="shared" si="43"/>
        <v>14 500,00</v>
      </c>
      <c r="G563" s="171">
        <v>14125</v>
      </c>
      <c r="H563" s="171">
        <v>14125</v>
      </c>
      <c r="I563" s="171">
        <v>12397.69</v>
      </c>
      <c r="J563" s="32">
        <f t="shared" si="42"/>
        <v>100</v>
      </c>
      <c r="AG563" s="95" t="s">
        <v>111</v>
      </c>
      <c r="AH563" s="33">
        <f t="shared" si="40"/>
        <v>0</v>
      </c>
      <c r="AI563" s="33"/>
      <c r="AJ563" s="33"/>
      <c r="AK563" s="33"/>
      <c r="AL563" s="33"/>
      <c r="AM563" s="95" t="s">
        <v>111</v>
      </c>
      <c r="AN563" s="113" t="s">
        <v>587</v>
      </c>
    </row>
    <row r="564" spans="1:40" s="12" customFormat="1" ht="15" customHeight="1">
      <c r="A564" s="10"/>
      <c r="B564" s="26"/>
      <c r="C564" s="62"/>
      <c r="D564" s="28" t="s">
        <v>103</v>
      </c>
      <c r="E564" s="29" t="s">
        <v>104</v>
      </c>
      <c r="F564" s="60" t="str">
        <f t="shared" si="43"/>
        <v>42 200,00</v>
      </c>
      <c r="G564" s="171">
        <v>35607.54</v>
      </c>
      <c r="H564" s="171">
        <v>35607.54</v>
      </c>
      <c r="I564" s="171">
        <v>2255.13</v>
      </c>
      <c r="J564" s="32">
        <f t="shared" si="42"/>
        <v>100</v>
      </c>
      <c r="AG564" s="95" t="s">
        <v>103</v>
      </c>
      <c r="AH564" s="33">
        <f t="shared" si="40"/>
        <v>0</v>
      </c>
      <c r="AI564" s="33"/>
      <c r="AJ564" s="33"/>
      <c r="AK564" s="33"/>
      <c r="AL564" s="33"/>
      <c r="AM564" s="95" t="s">
        <v>103</v>
      </c>
      <c r="AN564" s="113" t="s">
        <v>588</v>
      </c>
    </row>
    <row r="565" spans="1:40" s="12" customFormat="1" ht="15" customHeight="1">
      <c r="A565" s="10"/>
      <c r="B565" s="26"/>
      <c r="C565" s="62"/>
      <c r="D565" s="28" t="s">
        <v>105</v>
      </c>
      <c r="E565" s="29" t="s">
        <v>106</v>
      </c>
      <c r="F565" s="60" t="str">
        <f t="shared" si="43"/>
        <v>5 700,00</v>
      </c>
      <c r="G565" s="171">
        <v>4115.84</v>
      </c>
      <c r="H565" s="171">
        <v>4115.84</v>
      </c>
      <c r="I565" s="171">
        <v>303.75</v>
      </c>
      <c r="J565" s="32">
        <f t="shared" si="42"/>
        <v>100</v>
      </c>
      <c r="AG565" s="95" t="s">
        <v>105</v>
      </c>
      <c r="AH565" s="33">
        <f t="shared" si="40"/>
        <v>0</v>
      </c>
      <c r="AI565" s="33"/>
      <c r="AJ565" s="33"/>
      <c r="AK565" s="33"/>
      <c r="AL565" s="33"/>
      <c r="AM565" s="95" t="s">
        <v>105</v>
      </c>
      <c r="AN565" s="113" t="s">
        <v>343</v>
      </c>
    </row>
    <row r="566" spans="1:40" s="12" customFormat="1" ht="15" customHeight="1">
      <c r="A566" s="10"/>
      <c r="B566" s="26"/>
      <c r="C566" s="62"/>
      <c r="D566" s="28" t="s">
        <v>113</v>
      </c>
      <c r="E566" s="29" t="s">
        <v>114</v>
      </c>
      <c r="F566" s="60" t="str">
        <f t="shared" si="43"/>
        <v>10 000,00</v>
      </c>
      <c r="G566" s="171">
        <v>6000</v>
      </c>
      <c r="H566" s="171">
        <v>6000</v>
      </c>
      <c r="I566" s="171">
        <v>67</v>
      </c>
      <c r="J566" s="32">
        <f t="shared" si="42"/>
        <v>100</v>
      </c>
      <c r="AG566" s="95" t="s">
        <v>113</v>
      </c>
      <c r="AH566" s="33">
        <f t="shared" si="40"/>
        <v>0</v>
      </c>
      <c r="AI566" s="33"/>
      <c r="AJ566" s="33"/>
      <c r="AK566" s="33"/>
      <c r="AL566" s="33"/>
      <c r="AM566" s="95" t="s">
        <v>113</v>
      </c>
      <c r="AN566" s="113" t="s">
        <v>361</v>
      </c>
    </row>
    <row r="567" spans="1:40" s="12" customFormat="1" ht="15" customHeight="1">
      <c r="A567" s="10"/>
      <c r="B567" s="26"/>
      <c r="C567" s="62"/>
      <c r="D567" s="28" t="s">
        <v>29</v>
      </c>
      <c r="E567" s="29" t="s">
        <v>30</v>
      </c>
      <c r="F567" s="60" t="str">
        <f t="shared" si="43"/>
        <v>8 000,00</v>
      </c>
      <c r="G567" s="171">
        <v>21943.64</v>
      </c>
      <c r="H567" s="171">
        <v>21943.64</v>
      </c>
      <c r="I567" s="171">
        <v>0</v>
      </c>
      <c r="J567" s="32">
        <f t="shared" si="42"/>
        <v>100</v>
      </c>
      <c r="AG567" s="95" t="s">
        <v>29</v>
      </c>
      <c r="AH567" s="33">
        <f t="shared" si="40"/>
        <v>0</v>
      </c>
      <c r="AI567" s="33"/>
      <c r="AJ567" s="33"/>
      <c r="AK567" s="33"/>
      <c r="AL567" s="33"/>
      <c r="AM567" s="95" t="s">
        <v>29</v>
      </c>
      <c r="AN567" s="113" t="s">
        <v>413</v>
      </c>
    </row>
    <row r="568" spans="1:40" s="12" customFormat="1" ht="15" customHeight="1">
      <c r="A568" s="10"/>
      <c r="B568" s="26"/>
      <c r="C568" s="62"/>
      <c r="D568" s="28" t="s">
        <v>31</v>
      </c>
      <c r="E568" s="29" t="s">
        <v>32</v>
      </c>
      <c r="F568" s="60" t="str">
        <f t="shared" si="43"/>
        <v>9 679,00</v>
      </c>
      <c r="G568" s="171">
        <v>9630.92</v>
      </c>
      <c r="H568" s="171">
        <v>9627.92</v>
      </c>
      <c r="I568" s="171">
        <v>0</v>
      </c>
      <c r="J568" s="32">
        <f t="shared" si="42"/>
        <v>99.96885032790222</v>
      </c>
      <c r="AG568" s="95" t="s">
        <v>31</v>
      </c>
      <c r="AH568" s="33">
        <f t="shared" si="40"/>
        <v>0</v>
      </c>
      <c r="AI568" s="33"/>
      <c r="AJ568" s="33"/>
      <c r="AK568" s="33"/>
      <c r="AL568" s="33"/>
      <c r="AM568" s="95" t="s">
        <v>31</v>
      </c>
      <c r="AN568" s="113" t="s">
        <v>589</v>
      </c>
    </row>
    <row r="569" spans="1:40" s="12" customFormat="1" ht="22.5">
      <c r="A569" s="10"/>
      <c r="B569" s="26"/>
      <c r="C569" s="62"/>
      <c r="D569" s="28" t="s">
        <v>35</v>
      </c>
      <c r="E569" s="29" t="s">
        <v>36</v>
      </c>
      <c r="F569" s="60" t="str">
        <f t="shared" si="43"/>
        <v>500,00</v>
      </c>
      <c r="G569" s="171">
        <v>54.51</v>
      </c>
      <c r="H569" s="171">
        <v>54.51</v>
      </c>
      <c r="I569" s="171">
        <v>0</v>
      </c>
      <c r="J569" s="32">
        <f t="shared" si="42"/>
        <v>100</v>
      </c>
      <c r="AG569" s="95" t="s">
        <v>35</v>
      </c>
      <c r="AH569" s="33">
        <f t="shared" si="40"/>
        <v>0</v>
      </c>
      <c r="AI569" s="33"/>
      <c r="AJ569" s="33"/>
      <c r="AK569" s="33"/>
      <c r="AL569" s="33"/>
      <c r="AM569" s="95" t="s">
        <v>35</v>
      </c>
      <c r="AN569" s="113" t="s">
        <v>337</v>
      </c>
    </row>
    <row r="570" spans="1:40" s="12" customFormat="1" ht="11.25">
      <c r="A570" s="10"/>
      <c r="B570" s="26"/>
      <c r="C570" s="62"/>
      <c r="D570" s="28" t="s">
        <v>37</v>
      </c>
      <c r="E570" s="29" t="s">
        <v>38</v>
      </c>
      <c r="F570" s="60" t="str">
        <f t="shared" si="43"/>
        <v>24 000,00</v>
      </c>
      <c r="G570" s="171">
        <v>21068.57</v>
      </c>
      <c r="H570" s="171">
        <v>21068.57</v>
      </c>
      <c r="I570" s="171">
        <v>0</v>
      </c>
      <c r="J570" s="32">
        <f t="shared" si="42"/>
        <v>100</v>
      </c>
      <c r="AG570" s="95" t="s">
        <v>37</v>
      </c>
      <c r="AH570" s="33">
        <f t="shared" si="40"/>
        <v>0</v>
      </c>
      <c r="AI570" s="33"/>
      <c r="AJ570" s="33"/>
      <c r="AK570" s="33"/>
      <c r="AL570" s="33"/>
      <c r="AM570" s="95" t="s">
        <v>37</v>
      </c>
      <c r="AN570" s="113" t="s">
        <v>297</v>
      </c>
    </row>
    <row r="571" spans="1:40" s="12" customFormat="1" ht="11.25">
      <c r="A571" s="10"/>
      <c r="B571" s="26"/>
      <c r="C571" s="62"/>
      <c r="D571" s="28" t="s">
        <v>39</v>
      </c>
      <c r="E571" s="29" t="s">
        <v>40</v>
      </c>
      <c r="F571" s="60" t="str">
        <f t="shared" si="43"/>
        <v>1 000,00</v>
      </c>
      <c r="G571" s="171">
        <v>2509.2</v>
      </c>
      <c r="H571" s="171">
        <v>2509.2</v>
      </c>
      <c r="I571" s="171">
        <v>0</v>
      </c>
      <c r="J571" s="32">
        <f t="shared" si="42"/>
        <v>100</v>
      </c>
      <c r="AG571" s="95" t="s">
        <v>39</v>
      </c>
      <c r="AH571" s="33">
        <f t="shared" si="40"/>
        <v>0</v>
      </c>
      <c r="AI571" s="33"/>
      <c r="AJ571" s="33"/>
      <c r="AK571" s="33"/>
      <c r="AL571" s="33"/>
      <c r="AM571" s="95" t="s">
        <v>39</v>
      </c>
      <c r="AN571" s="113" t="s">
        <v>334</v>
      </c>
    </row>
    <row r="572" spans="1:40" s="12" customFormat="1" ht="15" customHeight="1">
      <c r="A572" s="10"/>
      <c r="B572" s="26"/>
      <c r="C572" s="62"/>
      <c r="D572" s="28" t="s">
        <v>41</v>
      </c>
      <c r="E572" s="29" t="s">
        <v>42</v>
      </c>
      <c r="F572" s="60" t="str">
        <f t="shared" si="43"/>
        <v>800,00</v>
      </c>
      <c r="G572" s="171">
        <v>414.44</v>
      </c>
      <c r="H572" s="171">
        <v>414.44</v>
      </c>
      <c r="I572" s="171">
        <v>101</v>
      </c>
      <c r="J572" s="32">
        <f t="shared" si="42"/>
        <v>100</v>
      </c>
      <c r="AG572" s="95" t="s">
        <v>41</v>
      </c>
      <c r="AH572" s="33">
        <f t="shared" si="40"/>
        <v>0</v>
      </c>
      <c r="AI572" s="33"/>
      <c r="AJ572" s="33"/>
      <c r="AK572" s="33"/>
      <c r="AL572" s="33"/>
      <c r="AM572" s="95" t="s">
        <v>41</v>
      </c>
      <c r="AN572" s="113" t="s">
        <v>590</v>
      </c>
    </row>
    <row r="573" spans="1:40" s="12" customFormat="1" ht="15" customHeight="1">
      <c r="A573" s="10"/>
      <c r="B573" s="26"/>
      <c r="C573" s="62"/>
      <c r="D573" s="28" t="s">
        <v>43</v>
      </c>
      <c r="E573" s="29" t="s">
        <v>44</v>
      </c>
      <c r="F573" s="60" t="str">
        <f t="shared" si="43"/>
        <v>35 000,00</v>
      </c>
      <c r="G573" s="171">
        <v>56721.63</v>
      </c>
      <c r="H573" s="171">
        <v>55485.82</v>
      </c>
      <c r="I573" s="171">
        <v>166.05</v>
      </c>
      <c r="J573" s="32">
        <f t="shared" si="42"/>
        <v>97.82127206146933</v>
      </c>
      <c r="AG573" s="95" t="s">
        <v>43</v>
      </c>
      <c r="AH573" s="33">
        <f t="shared" si="40"/>
        <v>0</v>
      </c>
      <c r="AI573" s="33"/>
      <c r="AJ573" s="33"/>
      <c r="AK573" s="33"/>
      <c r="AL573" s="33"/>
      <c r="AM573" s="95" t="s">
        <v>43</v>
      </c>
      <c r="AN573" s="113" t="s">
        <v>591</v>
      </c>
    </row>
    <row r="574" spans="1:40" s="12" customFormat="1" ht="15" customHeight="1">
      <c r="A574" s="10"/>
      <c r="B574" s="26"/>
      <c r="C574" s="62"/>
      <c r="D574" s="95" t="s">
        <v>45</v>
      </c>
      <c r="E574" s="96" t="s">
        <v>46</v>
      </c>
      <c r="F574" s="60" t="str">
        <f t="shared" si="43"/>
        <v>500,00</v>
      </c>
      <c r="G574" s="171">
        <v>1250.68</v>
      </c>
      <c r="H574" s="171">
        <v>1250.68</v>
      </c>
      <c r="I574" s="171">
        <v>0</v>
      </c>
      <c r="J574" s="32">
        <f t="shared" si="42"/>
        <v>100</v>
      </c>
      <c r="AG574" s="95" t="s">
        <v>45</v>
      </c>
      <c r="AH574" s="33">
        <f t="shared" si="40"/>
        <v>0</v>
      </c>
      <c r="AI574" s="33"/>
      <c r="AJ574" s="33"/>
      <c r="AK574" s="33"/>
      <c r="AL574" s="33"/>
      <c r="AM574" s="95" t="s">
        <v>45</v>
      </c>
      <c r="AN574" s="113" t="s">
        <v>337</v>
      </c>
    </row>
    <row r="575" spans="1:40" s="12" customFormat="1" ht="45">
      <c r="A575" s="10"/>
      <c r="B575" s="26"/>
      <c r="C575" s="62"/>
      <c r="D575" s="28" t="s">
        <v>49</v>
      </c>
      <c r="E575" s="29" t="s">
        <v>50</v>
      </c>
      <c r="F575" s="60" t="str">
        <f t="shared" si="43"/>
        <v>1 500,00</v>
      </c>
      <c r="G575" s="171">
        <v>1878.76</v>
      </c>
      <c r="H575" s="171">
        <v>1878.76</v>
      </c>
      <c r="I575" s="171">
        <v>0</v>
      </c>
      <c r="J575" s="32">
        <f t="shared" si="42"/>
        <v>100</v>
      </c>
      <c r="AG575" s="95" t="s">
        <v>49</v>
      </c>
      <c r="AH575" s="33">
        <f t="shared" si="40"/>
        <v>0</v>
      </c>
      <c r="AI575" s="33"/>
      <c r="AJ575" s="33"/>
      <c r="AK575" s="33"/>
      <c r="AL575" s="33"/>
      <c r="AM575" s="95" t="s">
        <v>49</v>
      </c>
      <c r="AN575" s="113" t="s">
        <v>323</v>
      </c>
    </row>
    <row r="576" spans="1:40" s="12" customFormat="1" ht="11.25">
      <c r="A576" s="10"/>
      <c r="B576" s="26"/>
      <c r="C576" s="62"/>
      <c r="D576" s="28" t="s">
        <v>51</v>
      </c>
      <c r="E576" s="29" t="s">
        <v>115</v>
      </c>
      <c r="F576" s="60" t="str">
        <f t="shared" si="43"/>
        <v>3 000,00</v>
      </c>
      <c r="G576" s="171">
        <v>2774.73</v>
      </c>
      <c r="H576" s="171">
        <v>2774.73</v>
      </c>
      <c r="I576" s="171">
        <v>53</v>
      </c>
      <c r="J576" s="32">
        <f t="shared" si="42"/>
        <v>100</v>
      </c>
      <c r="AG576" s="95" t="s">
        <v>51</v>
      </c>
      <c r="AH576" s="33">
        <f t="shared" si="40"/>
        <v>0</v>
      </c>
      <c r="AI576" s="33"/>
      <c r="AJ576" s="33"/>
      <c r="AK576" s="33"/>
      <c r="AL576" s="33"/>
      <c r="AM576" s="95" t="s">
        <v>51</v>
      </c>
      <c r="AN576" s="113" t="s">
        <v>296</v>
      </c>
    </row>
    <row r="577" spans="1:40" s="12" customFormat="1" ht="11.25">
      <c r="A577" s="10"/>
      <c r="B577" s="26"/>
      <c r="C577" s="62"/>
      <c r="D577" s="28" t="s">
        <v>52</v>
      </c>
      <c r="E577" s="29" t="s">
        <v>53</v>
      </c>
      <c r="F577" s="60" t="str">
        <f t="shared" si="43"/>
        <v>1 000,00</v>
      </c>
      <c r="G577" s="171">
        <v>937.54</v>
      </c>
      <c r="H577" s="171">
        <v>937.54</v>
      </c>
      <c r="I577" s="171">
        <v>0</v>
      </c>
      <c r="J577" s="32">
        <f t="shared" si="42"/>
        <v>100</v>
      </c>
      <c r="AG577" s="95" t="s">
        <v>52</v>
      </c>
      <c r="AH577" s="33">
        <f t="shared" si="40"/>
        <v>0</v>
      </c>
      <c r="AI577" s="33"/>
      <c r="AJ577" s="33"/>
      <c r="AK577" s="33"/>
      <c r="AL577" s="33"/>
      <c r="AM577" s="95" t="s">
        <v>52</v>
      </c>
      <c r="AN577" s="113" t="s">
        <v>334</v>
      </c>
    </row>
    <row r="578" spans="1:40" s="12" customFormat="1" ht="22.5">
      <c r="A578" s="10"/>
      <c r="B578" s="26"/>
      <c r="C578" s="62"/>
      <c r="D578" s="28" t="s">
        <v>54</v>
      </c>
      <c r="E578" s="29" t="s">
        <v>55</v>
      </c>
      <c r="F578" s="60" t="str">
        <f t="shared" si="43"/>
        <v>7 111,00</v>
      </c>
      <c r="G578" s="171">
        <v>6739</v>
      </c>
      <c r="H578" s="171">
        <v>6739</v>
      </c>
      <c r="I578" s="171">
        <v>0</v>
      </c>
      <c r="J578" s="32">
        <f t="shared" si="42"/>
        <v>100</v>
      </c>
      <c r="AG578" s="95" t="s">
        <v>54</v>
      </c>
      <c r="AH578" s="33">
        <f t="shared" si="40"/>
        <v>0</v>
      </c>
      <c r="AI578" s="33"/>
      <c r="AJ578" s="33"/>
      <c r="AK578" s="33"/>
      <c r="AL578" s="33"/>
      <c r="AM578" s="95" t="s">
        <v>54</v>
      </c>
      <c r="AN578" s="113" t="s">
        <v>592</v>
      </c>
    </row>
    <row r="579" spans="1:40" s="12" customFormat="1" ht="15.75" customHeight="1">
      <c r="A579" s="10"/>
      <c r="B579" s="26"/>
      <c r="C579" s="62"/>
      <c r="D579" s="28" t="s">
        <v>56</v>
      </c>
      <c r="E579" s="29" t="s">
        <v>57</v>
      </c>
      <c r="F579" s="60" t="str">
        <f t="shared" si="43"/>
        <v>1 700,00</v>
      </c>
      <c r="G579" s="171">
        <v>1754</v>
      </c>
      <c r="H579" s="171">
        <v>1754</v>
      </c>
      <c r="I579" s="171">
        <v>0</v>
      </c>
      <c r="J579" s="32">
        <f t="shared" si="42"/>
        <v>100</v>
      </c>
      <c r="AG579" s="95" t="s">
        <v>56</v>
      </c>
      <c r="AH579" s="33">
        <f t="shared" si="40"/>
        <v>0</v>
      </c>
      <c r="AI579" s="33"/>
      <c r="AJ579" s="33"/>
      <c r="AK579" s="33"/>
      <c r="AL579" s="33"/>
      <c r="AM579" s="95" t="s">
        <v>56</v>
      </c>
      <c r="AN579" s="113" t="s">
        <v>593</v>
      </c>
    </row>
    <row r="580" spans="1:40" s="12" customFormat="1" ht="20.25" customHeight="1">
      <c r="A580" s="10"/>
      <c r="B580" s="26"/>
      <c r="C580" s="62"/>
      <c r="D580" s="158" t="s">
        <v>118</v>
      </c>
      <c r="E580" s="159" t="s">
        <v>119</v>
      </c>
      <c r="F580" s="60">
        <v>0</v>
      </c>
      <c r="G580" s="171">
        <v>492</v>
      </c>
      <c r="H580" s="171">
        <v>492</v>
      </c>
      <c r="I580" s="171">
        <v>0</v>
      </c>
      <c r="J580" s="32">
        <f t="shared" si="42"/>
        <v>100</v>
      </c>
      <c r="AG580" s="95"/>
      <c r="AH580" s="33"/>
      <c r="AI580" s="33"/>
      <c r="AJ580" s="33"/>
      <c r="AK580" s="33"/>
      <c r="AL580" s="33"/>
      <c r="AM580" s="95"/>
      <c r="AN580" s="113"/>
    </row>
    <row r="581" spans="1:40" s="12" customFormat="1" ht="15.75" customHeight="1">
      <c r="A581" s="10"/>
      <c r="B581" s="26"/>
      <c r="C581" s="62"/>
      <c r="D581" s="95" t="s">
        <v>261</v>
      </c>
      <c r="E581" s="96" t="s">
        <v>262</v>
      </c>
      <c r="F581" s="60">
        <v>0</v>
      </c>
      <c r="G581" s="171">
        <v>809</v>
      </c>
      <c r="H581" s="171">
        <v>564</v>
      </c>
      <c r="I581" s="171">
        <v>0</v>
      </c>
      <c r="J581" s="32">
        <f t="shared" si="42"/>
        <v>69.71569839307787</v>
      </c>
      <c r="AG581" s="95" t="s">
        <v>261</v>
      </c>
      <c r="AH581" s="33">
        <f t="shared" si="40"/>
        <v>0</v>
      </c>
      <c r="AI581" s="33"/>
      <c r="AJ581" s="33"/>
      <c r="AK581" s="33"/>
      <c r="AL581" s="33"/>
      <c r="AM581" s="95"/>
      <c r="AN581" s="113"/>
    </row>
    <row r="582" spans="1:40" s="12" customFormat="1" ht="33.75">
      <c r="A582" s="10"/>
      <c r="B582" s="26"/>
      <c r="C582" s="62"/>
      <c r="D582" s="28" t="s">
        <v>60</v>
      </c>
      <c r="E582" s="29" t="s">
        <v>61</v>
      </c>
      <c r="F582" s="60" t="str">
        <f>AN582</f>
        <v>1 000,00</v>
      </c>
      <c r="G582" s="99">
        <v>0</v>
      </c>
      <c r="H582" s="99">
        <v>0</v>
      </c>
      <c r="I582" s="99">
        <v>0</v>
      </c>
      <c r="J582" s="32">
        <v>0</v>
      </c>
      <c r="AG582" s="95" t="s">
        <v>60</v>
      </c>
      <c r="AH582" s="33">
        <f t="shared" si="40"/>
        <v>0</v>
      </c>
      <c r="AI582" s="33"/>
      <c r="AJ582" s="33"/>
      <c r="AK582" s="33"/>
      <c r="AL582" s="33"/>
      <c r="AM582" s="95" t="s">
        <v>60</v>
      </c>
      <c r="AN582" s="113" t="s">
        <v>334</v>
      </c>
    </row>
    <row r="583" spans="1:48" s="12" customFormat="1" ht="15" customHeight="1">
      <c r="A583" s="10"/>
      <c r="B583" s="26"/>
      <c r="C583" s="20" t="s">
        <v>249</v>
      </c>
      <c r="D583" s="20"/>
      <c r="E583" s="21" t="s">
        <v>250</v>
      </c>
      <c r="F583" s="22">
        <f>F584+F585+F586+F587+F588+F589+F592</f>
        <v>1149400</v>
      </c>
      <c r="G583" s="22">
        <f>SUM(G584:G596)</f>
        <v>1240577.27</v>
      </c>
      <c r="H583" s="22">
        <f>SUM(H584:H596)</f>
        <v>1190598.8799999994</v>
      </c>
      <c r="I583" s="22">
        <f>SUM(I584:I596)</f>
        <v>8118.98</v>
      </c>
      <c r="J583" s="23">
        <f t="shared" si="42"/>
        <v>95.97136017170453</v>
      </c>
      <c r="AG583" s="95"/>
      <c r="AH583" s="33"/>
      <c r="AI583" s="33"/>
      <c r="AJ583" s="33"/>
      <c r="AK583" s="33"/>
      <c r="AL583" s="33"/>
      <c r="AM583" s="108"/>
      <c r="AN583" s="114" t="s">
        <v>594</v>
      </c>
      <c r="AT583" s="45">
        <f>G583-G584</f>
        <v>1075577.27</v>
      </c>
      <c r="AU583" s="45">
        <f>H583-H584</f>
        <v>1039689.5499999995</v>
      </c>
      <c r="AV583" s="12">
        <f>AU583/AT583</f>
        <v>0.9666339918098116</v>
      </c>
    </row>
    <row r="584" spans="1:40" s="12" customFormat="1" ht="67.5">
      <c r="A584" s="10"/>
      <c r="B584" s="26"/>
      <c r="C584" s="62"/>
      <c r="D584" s="28" t="s">
        <v>216</v>
      </c>
      <c r="E584" s="29" t="s">
        <v>217</v>
      </c>
      <c r="F584" s="60" t="str">
        <f aca="true" t="shared" si="44" ref="F584:F589">AN584</f>
        <v>145 000,00</v>
      </c>
      <c r="G584" s="171">
        <v>165000</v>
      </c>
      <c r="H584" s="171">
        <v>150909.33</v>
      </c>
      <c r="I584" s="171">
        <v>0</v>
      </c>
      <c r="J584" s="32">
        <f t="shared" si="42"/>
        <v>91.46019999999999</v>
      </c>
      <c r="AG584" s="95" t="s">
        <v>216</v>
      </c>
      <c r="AH584" s="33">
        <f aca="true" t="shared" si="45" ref="AH584:AH646">D584-AG584</f>
        <v>0</v>
      </c>
      <c r="AI584" s="33"/>
      <c r="AJ584" s="33"/>
      <c r="AK584" s="33"/>
      <c r="AL584" s="33"/>
      <c r="AM584" s="95" t="s">
        <v>216</v>
      </c>
      <c r="AN584" s="113" t="s">
        <v>595</v>
      </c>
    </row>
    <row r="585" spans="1:40" s="12" customFormat="1" ht="15" customHeight="1">
      <c r="A585" s="10"/>
      <c r="B585" s="26"/>
      <c r="C585" s="62"/>
      <c r="D585" s="28" t="s">
        <v>243</v>
      </c>
      <c r="E585" s="29" t="s">
        <v>244</v>
      </c>
      <c r="F585" s="60" t="str">
        <f t="shared" si="44"/>
        <v>842 000,00</v>
      </c>
      <c r="G585" s="171">
        <v>792524.34</v>
      </c>
      <c r="H585" s="171">
        <v>772865.62</v>
      </c>
      <c r="I585" s="171">
        <v>0</v>
      </c>
      <c r="J585" s="32">
        <f t="shared" si="42"/>
        <v>97.51948060043178</v>
      </c>
      <c r="AG585" s="95" t="s">
        <v>243</v>
      </c>
      <c r="AH585" s="33">
        <f t="shared" si="45"/>
        <v>0</v>
      </c>
      <c r="AI585" s="33"/>
      <c r="AJ585" s="33"/>
      <c r="AK585" s="33"/>
      <c r="AL585" s="33"/>
      <c r="AM585" s="95" t="s">
        <v>243</v>
      </c>
      <c r="AN585" s="113" t="s">
        <v>596</v>
      </c>
    </row>
    <row r="586" spans="1:40" s="12" customFormat="1" ht="15" customHeight="1">
      <c r="A586" s="10"/>
      <c r="B586" s="26"/>
      <c r="C586" s="62"/>
      <c r="D586" s="28" t="s">
        <v>103</v>
      </c>
      <c r="E586" s="29" t="s">
        <v>104</v>
      </c>
      <c r="F586" s="60" t="str">
        <f t="shared" si="44"/>
        <v>22 600,00</v>
      </c>
      <c r="G586" s="171">
        <v>24156.1</v>
      </c>
      <c r="H586" s="171">
        <v>23158.14</v>
      </c>
      <c r="I586" s="171">
        <v>2775.77</v>
      </c>
      <c r="J586" s="32">
        <f t="shared" si="42"/>
        <v>95.86870397125364</v>
      </c>
      <c r="AG586" s="95" t="s">
        <v>103</v>
      </c>
      <c r="AH586" s="33">
        <f t="shared" si="45"/>
        <v>0</v>
      </c>
      <c r="AI586" s="33"/>
      <c r="AJ586" s="33"/>
      <c r="AK586" s="33"/>
      <c r="AL586" s="33"/>
      <c r="AM586" s="95" t="s">
        <v>103</v>
      </c>
      <c r="AN586" s="113" t="s">
        <v>597</v>
      </c>
    </row>
    <row r="587" spans="1:40" s="12" customFormat="1" ht="15" customHeight="1">
      <c r="A587" s="10"/>
      <c r="B587" s="26"/>
      <c r="C587" s="62"/>
      <c r="D587" s="28" t="s">
        <v>105</v>
      </c>
      <c r="E587" s="29" t="s">
        <v>106</v>
      </c>
      <c r="F587" s="60" t="str">
        <f t="shared" si="44"/>
        <v>3 300,00</v>
      </c>
      <c r="G587" s="171">
        <v>3376.83</v>
      </c>
      <c r="H587" s="171">
        <v>2904.32</v>
      </c>
      <c r="I587" s="171">
        <v>360.95</v>
      </c>
      <c r="J587" s="32">
        <f t="shared" si="42"/>
        <v>86.00729086154767</v>
      </c>
      <c r="AG587" s="95" t="s">
        <v>105</v>
      </c>
      <c r="AH587" s="33">
        <f t="shared" si="45"/>
        <v>0</v>
      </c>
      <c r="AI587" s="33"/>
      <c r="AJ587" s="33"/>
      <c r="AK587" s="33"/>
      <c r="AL587" s="33"/>
      <c r="AM587" s="95" t="s">
        <v>105</v>
      </c>
      <c r="AN587" s="113" t="s">
        <v>576</v>
      </c>
    </row>
    <row r="588" spans="1:40" s="12" customFormat="1" ht="15" customHeight="1">
      <c r="A588" s="10"/>
      <c r="B588" s="26"/>
      <c r="C588" s="62"/>
      <c r="D588" s="28" t="s">
        <v>113</v>
      </c>
      <c r="E588" s="29" t="s">
        <v>114</v>
      </c>
      <c r="F588" s="60" t="str">
        <f t="shared" si="44"/>
        <v>132 000,00</v>
      </c>
      <c r="G588" s="171">
        <v>204500</v>
      </c>
      <c r="H588" s="171">
        <v>190605.28</v>
      </c>
      <c r="I588" s="171">
        <v>4982.26</v>
      </c>
      <c r="J588" s="32">
        <f t="shared" si="42"/>
        <v>93.20551589242054</v>
      </c>
      <c r="AG588" s="95" t="s">
        <v>113</v>
      </c>
      <c r="AH588" s="33">
        <f t="shared" si="45"/>
        <v>0</v>
      </c>
      <c r="AI588" s="33"/>
      <c r="AJ588" s="33"/>
      <c r="AK588" s="33"/>
      <c r="AL588" s="33"/>
      <c r="AM588" s="95" t="s">
        <v>113</v>
      </c>
      <c r="AN588" s="113" t="s">
        <v>598</v>
      </c>
    </row>
    <row r="589" spans="1:40" s="12" customFormat="1" ht="15" customHeight="1">
      <c r="A589" s="10"/>
      <c r="B589" s="26"/>
      <c r="C589" s="62"/>
      <c r="D589" s="28" t="s">
        <v>29</v>
      </c>
      <c r="E589" s="29" t="s">
        <v>30</v>
      </c>
      <c r="F589" s="60" t="str">
        <f t="shared" si="44"/>
        <v>2 000,00</v>
      </c>
      <c r="G589" s="171">
        <v>15600</v>
      </c>
      <c r="H589" s="171">
        <v>15104.38</v>
      </c>
      <c r="I589" s="171">
        <v>0</v>
      </c>
      <c r="J589" s="32">
        <f t="shared" si="42"/>
        <v>96.82294871794872</v>
      </c>
      <c r="AG589" s="95" t="s">
        <v>29</v>
      </c>
      <c r="AH589" s="33">
        <f t="shared" si="45"/>
        <v>0</v>
      </c>
      <c r="AI589" s="33"/>
      <c r="AJ589" s="33"/>
      <c r="AK589" s="33"/>
      <c r="AL589" s="33"/>
      <c r="AM589" s="95" t="s">
        <v>29</v>
      </c>
      <c r="AN589" s="113" t="s">
        <v>299</v>
      </c>
    </row>
    <row r="590" spans="1:40" s="12" customFormat="1" ht="15" customHeight="1">
      <c r="A590" s="10"/>
      <c r="B590" s="26"/>
      <c r="C590" s="62"/>
      <c r="D590" s="95" t="s">
        <v>37</v>
      </c>
      <c r="E590" s="96" t="s">
        <v>38</v>
      </c>
      <c r="F590" s="60">
        <v>0</v>
      </c>
      <c r="G590" s="171">
        <v>6600</v>
      </c>
      <c r="H590" s="171">
        <v>6429.22</v>
      </c>
      <c r="I590" s="171">
        <v>0</v>
      </c>
      <c r="J590" s="32">
        <f t="shared" si="42"/>
        <v>97.41242424242424</v>
      </c>
      <c r="AG590" s="95" t="s">
        <v>37</v>
      </c>
      <c r="AH590" s="33">
        <f t="shared" si="45"/>
        <v>0</v>
      </c>
      <c r="AI590" s="33"/>
      <c r="AJ590" s="33"/>
      <c r="AK590" s="33"/>
      <c r="AL590" s="33"/>
      <c r="AM590" s="95"/>
      <c r="AN590" s="113"/>
    </row>
    <row r="591" spans="1:40" s="12" customFormat="1" ht="15" customHeight="1">
      <c r="A591" s="10"/>
      <c r="B591" s="26"/>
      <c r="C591" s="62"/>
      <c r="D591" s="95" t="s">
        <v>39</v>
      </c>
      <c r="E591" s="96" t="s">
        <v>40</v>
      </c>
      <c r="F591" s="60">
        <v>0</v>
      </c>
      <c r="G591" s="171">
        <v>5000</v>
      </c>
      <c r="H591" s="171">
        <v>5000</v>
      </c>
      <c r="I591" s="171">
        <v>0</v>
      </c>
      <c r="J591" s="32">
        <f t="shared" si="42"/>
        <v>100</v>
      </c>
      <c r="AG591" s="95" t="s">
        <v>39</v>
      </c>
      <c r="AH591" s="33">
        <f t="shared" si="45"/>
        <v>0</v>
      </c>
      <c r="AI591" s="33"/>
      <c r="AJ591" s="33"/>
      <c r="AK591" s="33"/>
      <c r="AL591" s="33"/>
      <c r="AM591" s="95"/>
      <c r="AN591" s="113"/>
    </row>
    <row r="592" spans="1:40" s="12" customFormat="1" ht="15" customHeight="1">
      <c r="A592" s="10"/>
      <c r="B592" s="26"/>
      <c r="C592" s="62"/>
      <c r="D592" s="28" t="s">
        <v>43</v>
      </c>
      <c r="E592" s="29" t="s">
        <v>44</v>
      </c>
      <c r="F592" s="60" t="str">
        <f>AN592</f>
        <v>2 500,00</v>
      </c>
      <c r="G592" s="171">
        <v>19500</v>
      </c>
      <c r="H592" s="171">
        <v>19412.69</v>
      </c>
      <c r="I592" s="171">
        <v>0</v>
      </c>
      <c r="J592" s="32">
        <f t="shared" si="42"/>
        <v>99.5522564102564</v>
      </c>
      <c r="AG592" s="95" t="s">
        <v>43</v>
      </c>
      <c r="AH592" s="33">
        <f t="shared" si="45"/>
        <v>0</v>
      </c>
      <c r="AI592" s="33"/>
      <c r="AJ592" s="33"/>
      <c r="AK592" s="33"/>
      <c r="AL592" s="33"/>
      <c r="AM592" s="95" t="s">
        <v>43</v>
      </c>
      <c r="AN592" s="113" t="s">
        <v>327</v>
      </c>
    </row>
    <row r="593" spans="1:40" s="12" customFormat="1" ht="22.5">
      <c r="A593" s="10"/>
      <c r="B593" s="26"/>
      <c r="C593" s="62"/>
      <c r="D593" s="95" t="s">
        <v>45</v>
      </c>
      <c r="E593" s="96" t="s">
        <v>46</v>
      </c>
      <c r="F593" s="60">
        <v>0</v>
      </c>
      <c r="G593" s="171">
        <v>800</v>
      </c>
      <c r="H593" s="171">
        <v>770.39</v>
      </c>
      <c r="I593" s="171">
        <v>0</v>
      </c>
      <c r="J593" s="32">
        <f t="shared" si="42"/>
        <v>96.29875</v>
      </c>
      <c r="AG593" s="95" t="s">
        <v>45</v>
      </c>
      <c r="AH593" s="33">
        <f t="shared" si="45"/>
        <v>0</v>
      </c>
      <c r="AI593" s="33"/>
      <c r="AJ593" s="33"/>
      <c r="AK593" s="33"/>
      <c r="AL593" s="33"/>
      <c r="AM593" s="136"/>
      <c r="AN593" s="70"/>
    </row>
    <row r="594" spans="1:40" s="12" customFormat="1" ht="45">
      <c r="A594" s="10"/>
      <c r="B594" s="26"/>
      <c r="C594" s="62"/>
      <c r="D594" s="95" t="s">
        <v>47</v>
      </c>
      <c r="E594" s="96" t="s">
        <v>48</v>
      </c>
      <c r="F594" s="60">
        <v>0</v>
      </c>
      <c r="G594" s="171">
        <v>1200</v>
      </c>
      <c r="H594" s="171">
        <v>1141.63</v>
      </c>
      <c r="I594" s="171">
        <v>0</v>
      </c>
      <c r="J594" s="32">
        <f t="shared" si="42"/>
        <v>95.13583333333335</v>
      </c>
      <c r="AG594" s="95" t="s">
        <v>47</v>
      </c>
      <c r="AH594" s="33">
        <f t="shared" si="45"/>
        <v>0</v>
      </c>
      <c r="AI594" s="33"/>
      <c r="AJ594" s="33"/>
      <c r="AK594" s="33"/>
      <c r="AL594" s="33"/>
      <c r="AM594" s="136"/>
      <c r="AN594" s="70"/>
    </row>
    <row r="595" spans="1:40" s="12" customFormat="1" ht="45">
      <c r="A595" s="10"/>
      <c r="B595" s="26"/>
      <c r="C595" s="62"/>
      <c r="D595" s="95" t="s">
        <v>49</v>
      </c>
      <c r="E595" s="96" t="s">
        <v>50</v>
      </c>
      <c r="F595" s="60">
        <v>0</v>
      </c>
      <c r="G595" s="171">
        <v>2100</v>
      </c>
      <c r="H595" s="171">
        <v>2081.72</v>
      </c>
      <c r="I595" s="171">
        <v>0</v>
      </c>
      <c r="J595" s="32">
        <f t="shared" si="42"/>
        <v>99.12952380952379</v>
      </c>
      <c r="AG595" s="95" t="s">
        <v>49</v>
      </c>
      <c r="AH595" s="33">
        <f t="shared" si="45"/>
        <v>0</v>
      </c>
      <c r="AI595" s="33"/>
      <c r="AJ595" s="33"/>
      <c r="AK595" s="33"/>
      <c r="AL595" s="33"/>
      <c r="AM595" s="136"/>
      <c r="AN595" s="70"/>
    </row>
    <row r="596" spans="1:40" s="12" customFormat="1" ht="15" customHeight="1">
      <c r="A596" s="10"/>
      <c r="B596" s="26"/>
      <c r="C596" s="62"/>
      <c r="D596" s="95" t="s">
        <v>56</v>
      </c>
      <c r="E596" s="96" t="s">
        <v>57</v>
      </c>
      <c r="F596" s="60">
        <v>0</v>
      </c>
      <c r="G596" s="171">
        <v>220</v>
      </c>
      <c r="H596" s="171">
        <v>216.16</v>
      </c>
      <c r="I596" s="171">
        <v>0</v>
      </c>
      <c r="J596" s="32">
        <f t="shared" si="42"/>
        <v>98.25454545454545</v>
      </c>
      <c r="AG596" s="95" t="s">
        <v>56</v>
      </c>
      <c r="AH596" s="33">
        <f t="shared" si="45"/>
        <v>0</v>
      </c>
      <c r="AI596" s="33"/>
      <c r="AJ596" s="33"/>
      <c r="AK596" s="33"/>
      <c r="AL596" s="33"/>
      <c r="AM596" s="136"/>
      <c r="AN596" s="70"/>
    </row>
    <row r="597" spans="1:40" s="12" customFormat="1" ht="33.75">
      <c r="A597" s="10"/>
      <c r="B597" s="26"/>
      <c r="C597" s="72">
        <v>85205</v>
      </c>
      <c r="D597" s="73"/>
      <c r="E597" s="74" t="s">
        <v>251</v>
      </c>
      <c r="F597" s="75">
        <f>F598+F599</f>
        <v>0</v>
      </c>
      <c r="G597" s="75">
        <f>SUM(G598:G599)</f>
        <v>19000</v>
      </c>
      <c r="H597" s="75">
        <f>SUM(H598:H599)</f>
        <v>19000</v>
      </c>
      <c r="I597" s="75">
        <f>SUM(I598:I599)</f>
        <v>0</v>
      </c>
      <c r="J597" s="23">
        <f t="shared" si="42"/>
        <v>100</v>
      </c>
      <c r="AG597" s="95">
        <v>0</v>
      </c>
      <c r="AH597" s="33">
        <f t="shared" si="45"/>
        <v>0</v>
      </c>
      <c r="AI597" s="33"/>
      <c r="AJ597" s="33"/>
      <c r="AK597" s="33"/>
      <c r="AL597" s="33"/>
      <c r="AN597" s="116"/>
    </row>
    <row r="598" spans="1:40" s="33" customFormat="1" ht="11.25">
      <c r="A598" s="25"/>
      <c r="B598" s="26"/>
      <c r="C598" s="48"/>
      <c r="D598" s="28" t="s">
        <v>113</v>
      </c>
      <c r="E598" s="29" t="s">
        <v>114</v>
      </c>
      <c r="F598" s="44">
        <v>0</v>
      </c>
      <c r="G598" s="171">
        <v>9500</v>
      </c>
      <c r="H598" s="171">
        <v>9500</v>
      </c>
      <c r="I598" s="171">
        <v>0</v>
      </c>
      <c r="J598" s="32">
        <f t="shared" si="42"/>
        <v>100</v>
      </c>
      <c r="AG598" s="95" t="s">
        <v>113</v>
      </c>
      <c r="AH598" s="33">
        <f t="shared" si="45"/>
        <v>0</v>
      </c>
      <c r="AN598" s="117"/>
    </row>
    <row r="599" spans="1:40" s="12" customFormat="1" ht="15" customHeight="1">
      <c r="A599" s="10"/>
      <c r="B599" s="26"/>
      <c r="C599" s="62"/>
      <c r="D599" s="28" t="s">
        <v>43</v>
      </c>
      <c r="E599" s="29" t="s">
        <v>44</v>
      </c>
      <c r="F599" s="60">
        <v>0</v>
      </c>
      <c r="G599" s="171">
        <v>9500</v>
      </c>
      <c r="H599" s="171">
        <v>9500</v>
      </c>
      <c r="I599" s="171">
        <v>0</v>
      </c>
      <c r="J599" s="32">
        <f t="shared" si="42"/>
        <v>100</v>
      </c>
      <c r="AG599" s="95" t="s">
        <v>43</v>
      </c>
      <c r="AH599" s="33">
        <f t="shared" si="45"/>
        <v>0</v>
      </c>
      <c r="AI599" s="33"/>
      <c r="AJ599" s="33"/>
      <c r="AK599" s="33"/>
      <c r="AL599" s="33"/>
      <c r="AN599" s="116"/>
    </row>
    <row r="600" spans="1:40" s="12" customFormat="1" ht="15" customHeight="1">
      <c r="A600" s="10"/>
      <c r="B600" s="26"/>
      <c r="C600" s="20" t="s">
        <v>252</v>
      </c>
      <c r="D600" s="20"/>
      <c r="E600" s="21" t="s">
        <v>253</v>
      </c>
      <c r="F600" s="22">
        <f>F601+F602+F603+F604+F605+F606+F607+F608+F609+F610+F611+F612+F613+F614+F615+F616+F617+F618+F619+F620+F621+F622+F623+F624+F626+F629</f>
        <v>324764</v>
      </c>
      <c r="G600" s="22">
        <f>SUM(G601:G629)</f>
        <v>488453.76</v>
      </c>
      <c r="H600" s="22">
        <f>SUM(H601:H629)</f>
        <v>421089.3199999999</v>
      </c>
      <c r="I600" s="22">
        <f>SUM(I601:I629)</f>
        <v>30681.85</v>
      </c>
      <c r="J600" s="23">
        <f t="shared" si="42"/>
        <v>86.20863518380939</v>
      </c>
      <c r="AG600" s="95"/>
      <c r="AH600" s="33">
        <f t="shared" si="45"/>
        <v>0</v>
      </c>
      <c r="AI600" s="33"/>
      <c r="AJ600" s="33"/>
      <c r="AK600" s="33"/>
      <c r="AL600" s="33"/>
      <c r="AN600" s="114" t="s">
        <v>603</v>
      </c>
    </row>
    <row r="601" spans="1:40" s="33" customFormat="1" ht="17.25" customHeight="1">
      <c r="A601" s="25"/>
      <c r="B601" s="26"/>
      <c r="C601" s="28"/>
      <c r="D601" s="95" t="s">
        <v>705</v>
      </c>
      <c r="E601" s="96" t="s">
        <v>244</v>
      </c>
      <c r="F601" s="49">
        <v>0</v>
      </c>
      <c r="G601" s="171">
        <v>19884.86</v>
      </c>
      <c r="H601" s="171">
        <v>19271.74</v>
      </c>
      <c r="I601" s="171">
        <v>0</v>
      </c>
      <c r="J601" s="32">
        <f t="shared" si="42"/>
        <v>96.91664914915168</v>
      </c>
      <c r="AG601" s="95" t="s">
        <v>705</v>
      </c>
      <c r="AH601" s="33">
        <f t="shared" si="45"/>
        <v>0</v>
      </c>
      <c r="AN601" s="117"/>
    </row>
    <row r="602" spans="1:40" s="12" customFormat="1" ht="22.5">
      <c r="A602" s="10"/>
      <c r="B602" s="76"/>
      <c r="C602" s="28"/>
      <c r="D602" s="28" t="s">
        <v>101</v>
      </c>
      <c r="E602" s="29" t="s">
        <v>102</v>
      </c>
      <c r="F602" s="60" t="str">
        <f>AN602</f>
        <v>195 000,00</v>
      </c>
      <c r="G602" s="171">
        <v>165240</v>
      </c>
      <c r="H602" s="171">
        <v>133288.8</v>
      </c>
      <c r="I602" s="171">
        <v>5164.1</v>
      </c>
      <c r="J602" s="32">
        <f t="shared" si="42"/>
        <v>80.66376180101669</v>
      </c>
      <c r="L602" s="45">
        <f>G602+G608+G614+G617+G623</f>
        <v>230286</v>
      </c>
      <c r="M602" s="45">
        <f>H602+H608+H614+H617+H623</f>
        <v>185122.42</v>
      </c>
      <c r="N602" s="12">
        <f>M602/L602</f>
        <v>0.8038804790564776</v>
      </c>
      <c r="AG602" s="95" t="s">
        <v>101</v>
      </c>
      <c r="AH602" s="33">
        <f t="shared" si="45"/>
        <v>0</v>
      </c>
      <c r="AI602" s="33"/>
      <c r="AJ602" s="33"/>
      <c r="AK602" s="33"/>
      <c r="AL602" s="33"/>
      <c r="AM602" s="95" t="s">
        <v>101</v>
      </c>
      <c r="AN602" s="113" t="s">
        <v>599</v>
      </c>
    </row>
    <row r="603" spans="1:40" s="12" customFormat="1" ht="15" customHeight="1">
      <c r="A603" s="10"/>
      <c r="B603" s="76"/>
      <c r="C603" s="28"/>
      <c r="D603" s="28" t="s">
        <v>254</v>
      </c>
      <c r="E603" s="29" t="s">
        <v>102</v>
      </c>
      <c r="F603" s="60">
        <v>0</v>
      </c>
      <c r="G603" s="171">
        <v>42990.08</v>
      </c>
      <c r="H603" s="171">
        <v>40467.03</v>
      </c>
      <c r="I603" s="171">
        <v>0</v>
      </c>
      <c r="J603" s="32">
        <f t="shared" si="42"/>
        <v>94.13108791609599</v>
      </c>
      <c r="L603" s="45"/>
      <c r="M603" s="45"/>
      <c r="AG603" s="95" t="s">
        <v>254</v>
      </c>
      <c r="AH603" s="33">
        <f t="shared" si="45"/>
        <v>0</v>
      </c>
      <c r="AI603" s="33"/>
      <c r="AJ603" s="33"/>
      <c r="AK603" s="33"/>
      <c r="AL603" s="33"/>
      <c r="AM603" s="95" t="s">
        <v>111</v>
      </c>
      <c r="AN603" s="113" t="s">
        <v>312</v>
      </c>
    </row>
    <row r="604" spans="1:40" s="12" customFormat="1" ht="15" customHeight="1">
      <c r="A604" s="10"/>
      <c r="B604" s="76"/>
      <c r="C604" s="28"/>
      <c r="D604" s="28" t="s">
        <v>111</v>
      </c>
      <c r="E604" s="29" t="s">
        <v>112</v>
      </c>
      <c r="F604" s="60" t="str">
        <f>AN603</f>
        <v>15 000,00</v>
      </c>
      <c r="G604" s="171">
        <v>18760</v>
      </c>
      <c r="H604" s="171">
        <v>16638.62</v>
      </c>
      <c r="I604" s="171">
        <v>13971.61</v>
      </c>
      <c r="J604" s="32">
        <f t="shared" si="42"/>
        <v>88.69200426439232</v>
      </c>
      <c r="AG604" s="95" t="s">
        <v>111</v>
      </c>
      <c r="AH604" s="33">
        <f t="shared" si="45"/>
        <v>0</v>
      </c>
      <c r="AI604" s="33"/>
      <c r="AJ604" s="33"/>
      <c r="AK604" s="33"/>
      <c r="AL604" s="33"/>
      <c r="AM604" s="95" t="s">
        <v>105</v>
      </c>
      <c r="AN604" s="113" t="s">
        <v>428</v>
      </c>
    </row>
    <row r="605" spans="1:40" s="12" customFormat="1" ht="15" customHeight="1">
      <c r="A605" s="10"/>
      <c r="B605" s="76"/>
      <c r="C605" s="28"/>
      <c r="D605" s="28" t="s">
        <v>256</v>
      </c>
      <c r="E605" s="29" t="s">
        <v>112</v>
      </c>
      <c r="F605" s="60">
        <v>0</v>
      </c>
      <c r="G605" s="171">
        <v>2238.69</v>
      </c>
      <c r="H605" s="171">
        <v>2114.16</v>
      </c>
      <c r="I605" s="171">
        <v>0</v>
      </c>
      <c r="J605" s="32">
        <f t="shared" si="42"/>
        <v>94.43737185586212</v>
      </c>
      <c r="AG605" s="95" t="s">
        <v>256</v>
      </c>
      <c r="AH605" s="33">
        <f t="shared" si="45"/>
        <v>0</v>
      </c>
      <c r="AI605" s="33"/>
      <c r="AJ605" s="33"/>
      <c r="AK605" s="33"/>
      <c r="AL605" s="33"/>
      <c r="AM605" s="95" t="s">
        <v>113</v>
      </c>
      <c r="AN605" s="113" t="s">
        <v>361</v>
      </c>
    </row>
    <row r="606" spans="1:40" s="12" customFormat="1" ht="15" customHeight="1">
      <c r="A606" s="10"/>
      <c r="B606" s="76"/>
      <c r="C606" s="28"/>
      <c r="D606" s="28" t="s">
        <v>103</v>
      </c>
      <c r="E606" s="29" t="s">
        <v>104</v>
      </c>
      <c r="F606" s="60" t="str">
        <f>'[2]sheet1'!$G$583</f>
        <v>38 000,00</v>
      </c>
      <c r="G606" s="171">
        <v>38000</v>
      </c>
      <c r="H606" s="171">
        <v>28769.46</v>
      </c>
      <c r="I606" s="171">
        <v>5684.61</v>
      </c>
      <c r="J606" s="32">
        <f t="shared" si="42"/>
        <v>75.7091052631579</v>
      </c>
      <c r="AG606" s="95" t="s">
        <v>103</v>
      </c>
      <c r="AH606" s="33">
        <f t="shared" si="45"/>
        <v>0</v>
      </c>
      <c r="AI606" s="33"/>
      <c r="AJ606" s="33"/>
      <c r="AK606" s="33"/>
      <c r="AL606" s="33"/>
      <c r="AM606" s="95" t="s">
        <v>37</v>
      </c>
      <c r="AN606" s="113" t="s">
        <v>600</v>
      </c>
    </row>
    <row r="607" spans="1:40" s="12" customFormat="1" ht="15" customHeight="1">
      <c r="A607" s="10"/>
      <c r="B607" s="76"/>
      <c r="C607" s="28"/>
      <c r="D607" s="28" t="s">
        <v>218</v>
      </c>
      <c r="E607" s="29" t="s">
        <v>104</v>
      </c>
      <c r="F607" s="60">
        <v>0</v>
      </c>
      <c r="G607" s="171">
        <v>7426.52</v>
      </c>
      <c r="H607" s="171">
        <v>6943.03</v>
      </c>
      <c r="I607" s="171">
        <v>0</v>
      </c>
      <c r="J607" s="32">
        <f t="shared" si="42"/>
        <v>93.48968292012948</v>
      </c>
      <c r="AG607" s="95" t="s">
        <v>218</v>
      </c>
      <c r="AH607" s="33">
        <f t="shared" si="45"/>
        <v>0</v>
      </c>
      <c r="AI607" s="33"/>
      <c r="AJ607" s="33"/>
      <c r="AK607" s="33"/>
      <c r="AL607" s="33"/>
      <c r="AM607" s="95" t="s">
        <v>39</v>
      </c>
      <c r="AN607" s="113" t="s">
        <v>299</v>
      </c>
    </row>
    <row r="608" spans="1:40" s="12" customFormat="1" ht="15" customHeight="1">
      <c r="A608" s="10"/>
      <c r="B608" s="76"/>
      <c r="C608" s="28"/>
      <c r="D608" s="28" t="s">
        <v>105</v>
      </c>
      <c r="E608" s="29" t="s">
        <v>106</v>
      </c>
      <c r="F608" s="60" t="str">
        <f>AN604</f>
        <v>5 400,00</v>
      </c>
      <c r="G608" s="171">
        <v>5400</v>
      </c>
      <c r="H608" s="171">
        <v>3650.69</v>
      </c>
      <c r="I608" s="171">
        <v>800.26</v>
      </c>
      <c r="J608" s="32">
        <f t="shared" si="42"/>
        <v>67.60537037037037</v>
      </c>
      <c r="AG608" s="95" t="s">
        <v>105</v>
      </c>
      <c r="AH608" s="33">
        <f t="shared" si="45"/>
        <v>0</v>
      </c>
      <c r="AI608" s="33"/>
      <c r="AJ608" s="33"/>
      <c r="AK608" s="33"/>
      <c r="AL608" s="33"/>
      <c r="AM608" s="95" t="s">
        <v>43</v>
      </c>
      <c r="AN608" s="113" t="s">
        <v>377</v>
      </c>
    </row>
    <row r="609" spans="1:40" s="12" customFormat="1" ht="15" customHeight="1">
      <c r="A609" s="10"/>
      <c r="B609" s="76"/>
      <c r="C609" s="28"/>
      <c r="D609" s="28" t="s">
        <v>219</v>
      </c>
      <c r="E609" s="29" t="s">
        <v>106</v>
      </c>
      <c r="F609" s="60">
        <v>0</v>
      </c>
      <c r="G609" s="171">
        <v>1070.08</v>
      </c>
      <c r="H609" s="171">
        <v>994.77</v>
      </c>
      <c r="I609" s="171">
        <v>0</v>
      </c>
      <c r="J609" s="32">
        <f t="shared" si="42"/>
        <v>92.96220843301435</v>
      </c>
      <c r="AG609" s="95" t="s">
        <v>219</v>
      </c>
      <c r="AH609" s="33">
        <f t="shared" si="45"/>
        <v>0</v>
      </c>
      <c r="AI609" s="33"/>
      <c r="AJ609" s="33"/>
      <c r="AK609" s="33"/>
      <c r="AL609" s="33"/>
      <c r="AM609" s="95" t="s">
        <v>45</v>
      </c>
      <c r="AN609" s="113" t="s">
        <v>299</v>
      </c>
    </row>
    <row r="610" spans="1:40" s="12" customFormat="1" ht="15" customHeight="1">
      <c r="A610" s="10"/>
      <c r="B610" s="76"/>
      <c r="C610" s="28"/>
      <c r="D610" s="28" t="s">
        <v>113</v>
      </c>
      <c r="E610" s="29" t="s">
        <v>114</v>
      </c>
      <c r="F610" s="60" t="str">
        <f>AN605</f>
        <v>10 000,00</v>
      </c>
      <c r="G610" s="171">
        <v>10000</v>
      </c>
      <c r="H610" s="171">
        <v>8030.96</v>
      </c>
      <c r="I610" s="171">
        <v>369.46</v>
      </c>
      <c r="J610" s="32">
        <f t="shared" si="42"/>
        <v>80.3096</v>
      </c>
      <c r="AG610" s="95" t="s">
        <v>113</v>
      </c>
      <c r="AH610" s="33">
        <f t="shared" si="45"/>
        <v>0</v>
      </c>
      <c r="AI610" s="33"/>
      <c r="AJ610" s="33"/>
      <c r="AK610" s="33"/>
      <c r="AL610" s="33"/>
      <c r="AM610" s="95" t="s">
        <v>51</v>
      </c>
      <c r="AN610" s="113" t="s">
        <v>473</v>
      </c>
    </row>
    <row r="611" spans="1:40" s="12" customFormat="1" ht="15" customHeight="1">
      <c r="A611" s="10"/>
      <c r="B611" s="76"/>
      <c r="C611" s="28"/>
      <c r="D611" s="28" t="s">
        <v>154</v>
      </c>
      <c r="E611" s="29" t="s">
        <v>114</v>
      </c>
      <c r="F611" s="60">
        <v>0</v>
      </c>
      <c r="G611" s="171">
        <v>31219.6</v>
      </c>
      <c r="H611" s="171">
        <v>31219.6</v>
      </c>
      <c r="I611" s="171">
        <v>0</v>
      </c>
      <c r="J611" s="32">
        <f t="shared" si="42"/>
        <v>100</v>
      </c>
      <c r="AG611" s="95" t="s">
        <v>154</v>
      </c>
      <c r="AH611" s="33">
        <f t="shared" si="45"/>
        <v>0</v>
      </c>
      <c r="AI611" s="33"/>
      <c r="AJ611" s="33"/>
      <c r="AK611" s="33"/>
      <c r="AL611" s="33"/>
      <c r="AM611" s="95" t="s">
        <v>52</v>
      </c>
      <c r="AN611" s="113" t="s">
        <v>601</v>
      </c>
    </row>
    <row r="612" spans="1:40" s="12" customFormat="1" ht="15" customHeight="1">
      <c r="A612" s="10"/>
      <c r="B612" s="76"/>
      <c r="C612" s="28"/>
      <c r="D612" s="28" t="s">
        <v>29</v>
      </c>
      <c r="E612" s="29" t="s">
        <v>30</v>
      </c>
      <c r="F612" s="60" t="str">
        <f>'[2]sheet1'!$G$586</f>
        <v>7 000,00</v>
      </c>
      <c r="G612" s="171">
        <v>9500</v>
      </c>
      <c r="H612" s="171">
        <v>8464.31</v>
      </c>
      <c r="I612" s="171">
        <v>0</v>
      </c>
      <c r="J612" s="32">
        <f t="shared" si="42"/>
        <v>89.098</v>
      </c>
      <c r="AG612" s="95" t="s">
        <v>29</v>
      </c>
      <c r="AH612" s="33">
        <f t="shared" si="45"/>
        <v>0</v>
      </c>
      <c r="AI612" s="33"/>
      <c r="AJ612" s="33"/>
      <c r="AK612" s="33"/>
      <c r="AL612" s="33"/>
      <c r="AM612" s="95" t="s">
        <v>56</v>
      </c>
      <c r="AN612" s="113" t="s">
        <v>602</v>
      </c>
    </row>
    <row r="613" spans="1:40" s="12" customFormat="1" ht="15" customHeight="1">
      <c r="A613" s="10"/>
      <c r="B613" s="76"/>
      <c r="C613" s="28"/>
      <c r="D613" s="28" t="s">
        <v>194</v>
      </c>
      <c r="E613" s="29" t="s">
        <v>30</v>
      </c>
      <c r="F613" s="60">
        <v>0</v>
      </c>
      <c r="G613" s="171">
        <v>590</v>
      </c>
      <c r="H613" s="171">
        <v>589.58</v>
      </c>
      <c r="I613" s="171">
        <v>0</v>
      </c>
      <c r="J613" s="32">
        <f t="shared" si="42"/>
        <v>99.92881355932205</v>
      </c>
      <c r="AG613" s="95" t="s">
        <v>194</v>
      </c>
      <c r="AH613" s="33">
        <f t="shared" si="45"/>
        <v>0</v>
      </c>
      <c r="AI613" s="33"/>
      <c r="AJ613" s="33"/>
      <c r="AK613" s="33"/>
      <c r="AL613" s="33"/>
      <c r="AM613" s="95" t="s">
        <v>60</v>
      </c>
      <c r="AN613" s="113" t="s">
        <v>299</v>
      </c>
    </row>
    <row r="614" spans="1:40" s="12" customFormat="1" ht="15" customHeight="1">
      <c r="A614" s="10"/>
      <c r="B614" s="76"/>
      <c r="C614" s="28"/>
      <c r="D614" s="28" t="s">
        <v>37</v>
      </c>
      <c r="E614" s="29" t="s">
        <v>38</v>
      </c>
      <c r="F614" s="60" t="str">
        <f>AN606</f>
        <v>13 700,00</v>
      </c>
      <c r="G614" s="171">
        <v>25700</v>
      </c>
      <c r="H614" s="171">
        <v>21118.81</v>
      </c>
      <c r="I614" s="171">
        <v>3259.52</v>
      </c>
      <c r="J614" s="32">
        <f aca="true" t="shared" si="46" ref="J614:J686">H614*100/G614</f>
        <v>82.1743579766537</v>
      </c>
      <c r="AG614" s="95" t="s">
        <v>37</v>
      </c>
      <c r="AH614" s="33">
        <f t="shared" si="45"/>
        <v>0</v>
      </c>
      <c r="AI614" s="33"/>
      <c r="AJ614" s="33"/>
      <c r="AK614" s="33"/>
      <c r="AL614" s="33"/>
      <c r="AN614" s="116"/>
    </row>
    <row r="615" spans="1:40" s="12" customFormat="1" ht="15" customHeight="1">
      <c r="A615" s="10"/>
      <c r="B615" s="76"/>
      <c r="C615" s="28"/>
      <c r="D615" s="28" t="s">
        <v>39</v>
      </c>
      <c r="E615" s="29" t="s">
        <v>40</v>
      </c>
      <c r="F615" s="60" t="str">
        <f>AN607</f>
        <v>2 000,00</v>
      </c>
      <c r="G615" s="171">
        <v>2500</v>
      </c>
      <c r="H615" s="171">
        <v>2300.25</v>
      </c>
      <c r="I615" s="171">
        <v>0</v>
      </c>
      <c r="J615" s="32">
        <f t="shared" si="46"/>
        <v>92.01</v>
      </c>
      <c r="AG615" s="95" t="s">
        <v>39</v>
      </c>
      <c r="AH615" s="33">
        <f t="shared" si="45"/>
        <v>0</v>
      </c>
      <c r="AI615" s="33"/>
      <c r="AJ615" s="33"/>
      <c r="AK615" s="33"/>
      <c r="AL615" s="33"/>
      <c r="AN615" s="116"/>
    </row>
    <row r="616" spans="1:40" s="12" customFormat="1" ht="15" customHeight="1">
      <c r="A616" s="10"/>
      <c r="B616" s="76"/>
      <c r="C616" s="28"/>
      <c r="D616" s="28" t="s">
        <v>41</v>
      </c>
      <c r="E616" s="29" t="s">
        <v>42</v>
      </c>
      <c r="F616" s="60" t="str">
        <f>'[2]sheet1'!$G$589</f>
        <v>500,00</v>
      </c>
      <c r="G616" s="171">
        <v>660</v>
      </c>
      <c r="H616" s="171">
        <v>555</v>
      </c>
      <c r="I616" s="171">
        <v>0</v>
      </c>
      <c r="J616" s="32">
        <f t="shared" si="46"/>
        <v>84.0909090909091</v>
      </c>
      <c r="AG616" s="95" t="s">
        <v>41</v>
      </c>
      <c r="AH616" s="33">
        <f t="shared" si="45"/>
        <v>0</v>
      </c>
      <c r="AI616" s="33"/>
      <c r="AJ616" s="33"/>
      <c r="AK616" s="33"/>
      <c r="AL616" s="33"/>
      <c r="AN616" s="116"/>
    </row>
    <row r="617" spans="1:40" s="12" customFormat="1" ht="15" customHeight="1">
      <c r="A617" s="10"/>
      <c r="B617" s="76"/>
      <c r="C617" s="28"/>
      <c r="D617" s="28" t="s">
        <v>43</v>
      </c>
      <c r="E617" s="29" t="s">
        <v>44</v>
      </c>
      <c r="F617" s="60" t="str">
        <f>AN608</f>
        <v>16 000,00</v>
      </c>
      <c r="G617" s="171">
        <v>32396</v>
      </c>
      <c r="H617" s="171">
        <v>25904.64</v>
      </c>
      <c r="I617" s="171">
        <v>1402.29</v>
      </c>
      <c r="J617" s="32">
        <f t="shared" si="46"/>
        <v>79.96246450179035</v>
      </c>
      <c r="AG617" s="95" t="s">
        <v>43</v>
      </c>
      <c r="AH617" s="33">
        <f t="shared" si="45"/>
        <v>0</v>
      </c>
      <c r="AI617" s="33"/>
      <c r="AJ617" s="33"/>
      <c r="AK617" s="33"/>
      <c r="AL617" s="33"/>
      <c r="AN617" s="116"/>
    </row>
    <row r="618" spans="1:40" s="12" customFormat="1" ht="15" customHeight="1">
      <c r="A618" s="10"/>
      <c r="B618" s="76"/>
      <c r="C618" s="28"/>
      <c r="D618" s="28" t="s">
        <v>83</v>
      </c>
      <c r="E618" s="29" t="s">
        <v>44</v>
      </c>
      <c r="F618" s="60">
        <v>0</v>
      </c>
      <c r="G618" s="171">
        <v>54776</v>
      </c>
      <c r="H618" s="171">
        <v>54567.86</v>
      </c>
      <c r="I618" s="171">
        <v>0</v>
      </c>
      <c r="J618" s="32">
        <f t="shared" si="46"/>
        <v>99.62001606543012</v>
      </c>
      <c r="AG618" s="95" t="s">
        <v>83</v>
      </c>
      <c r="AH618" s="33">
        <f t="shared" si="45"/>
        <v>0</v>
      </c>
      <c r="AI618" s="33"/>
      <c r="AJ618" s="33"/>
      <c r="AK618" s="33"/>
      <c r="AL618" s="33"/>
      <c r="AN618" s="116"/>
    </row>
    <row r="619" spans="1:40" s="12" customFormat="1" ht="15" customHeight="1">
      <c r="A619" s="10"/>
      <c r="B619" s="76"/>
      <c r="C619" s="28"/>
      <c r="D619" s="28" t="s">
        <v>45</v>
      </c>
      <c r="E619" s="29" t="s">
        <v>46</v>
      </c>
      <c r="F619" s="60" t="str">
        <f>AN609</f>
        <v>2 000,00</v>
      </c>
      <c r="G619" s="171">
        <v>2000</v>
      </c>
      <c r="H619" s="171">
        <v>1250.68</v>
      </c>
      <c r="I619" s="171">
        <v>0</v>
      </c>
      <c r="J619" s="32">
        <f t="shared" si="46"/>
        <v>62.534</v>
      </c>
      <c r="AG619" s="95" t="s">
        <v>45</v>
      </c>
      <c r="AH619" s="33">
        <f t="shared" si="45"/>
        <v>0</v>
      </c>
      <c r="AI619" s="33"/>
      <c r="AJ619" s="33"/>
      <c r="AK619" s="33"/>
      <c r="AL619" s="33"/>
      <c r="AN619" s="116"/>
    </row>
    <row r="620" spans="1:40" s="12" customFormat="1" ht="45">
      <c r="A620" s="10"/>
      <c r="B620" s="76"/>
      <c r="C620" s="28"/>
      <c r="D620" s="28" t="s">
        <v>49</v>
      </c>
      <c r="E620" s="29" t="s">
        <v>50</v>
      </c>
      <c r="F620" s="60" t="str">
        <f>'[2]sheet1'!$G$592</f>
        <v>1 650,00</v>
      </c>
      <c r="G620" s="171">
        <v>1650</v>
      </c>
      <c r="H620" s="171">
        <v>1617.07</v>
      </c>
      <c r="I620" s="171">
        <v>0</v>
      </c>
      <c r="J620" s="32">
        <f t="shared" si="46"/>
        <v>98.00424242424242</v>
      </c>
      <c r="AG620" s="95" t="s">
        <v>49</v>
      </c>
      <c r="AH620" s="33">
        <f t="shared" si="45"/>
        <v>0</v>
      </c>
      <c r="AI620" s="33"/>
      <c r="AJ620" s="33"/>
      <c r="AK620" s="33"/>
      <c r="AL620" s="33"/>
      <c r="AN620" s="116"/>
    </row>
    <row r="621" spans="1:40" s="12" customFormat="1" ht="15" customHeight="1">
      <c r="A621" s="10"/>
      <c r="B621" s="76"/>
      <c r="C621" s="28"/>
      <c r="D621" s="28" t="s">
        <v>51</v>
      </c>
      <c r="E621" s="29" t="s">
        <v>115</v>
      </c>
      <c r="F621" s="60" t="str">
        <f>AN610</f>
        <v>5 200,00</v>
      </c>
      <c r="G621" s="171">
        <v>3102</v>
      </c>
      <c r="H621" s="171">
        <v>2566.29</v>
      </c>
      <c r="I621" s="171">
        <v>30</v>
      </c>
      <c r="J621" s="32">
        <f t="shared" si="46"/>
        <v>82.7301740812379</v>
      </c>
      <c r="AG621" s="95" t="s">
        <v>51</v>
      </c>
      <c r="AH621" s="33">
        <f t="shared" si="45"/>
        <v>0</v>
      </c>
      <c r="AI621" s="33"/>
      <c r="AJ621" s="33"/>
      <c r="AK621" s="33"/>
      <c r="AL621" s="33"/>
      <c r="AN621" s="116"/>
    </row>
    <row r="622" spans="1:40" s="12" customFormat="1" ht="15" customHeight="1">
      <c r="A622" s="10"/>
      <c r="B622" s="76"/>
      <c r="C622" s="28"/>
      <c r="D622" s="28" t="s">
        <v>259</v>
      </c>
      <c r="E622" s="29" t="s">
        <v>115</v>
      </c>
      <c r="F622" s="60">
        <v>0</v>
      </c>
      <c r="G622" s="171">
        <v>1400</v>
      </c>
      <c r="H622" s="171">
        <v>1340.56</v>
      </c>
      <c r="I622" s="171">
        <v>0</v>
      </c>
      <c r="J622" s="32">
        <f t="shared" si="46"/>
        <v>95.75428571428571</v>
      </c>
      <c r="AG622" s="95" t="s">
        <v>259</v>
      </c>
      <c r="AH622" s="33">
        <f t="shared" si="45"/>
        <v>0</v>
      </c>
      <c r="AI622" s="33"/>
      <c r="AJ622" s="33"/>
      <c r="AK622" s="33"/>
      <c r="AL622" s="33"/>
      <c r="AN622" s="116"/>
    </row>
    <row r="623" spans="1:40" s="12" customFormat="1" ht="15" customHeight="1">
      <c r="A623" s="10"/>
      <c r="B623" s="76"/>
      <c r="C623" s="28"/>
      <c r="D623" s="28" t="s">
        <v>52</v>
      </c>
      <c r="E623" s="29" t="s">
        <v>53</v>
      </c>
      <c r="F623" s="60" t="str">
        <f>AN611</f>
        <v>1 550,00</v>
      </c>
      <c r="G623" s="171">
        <v>1550</v>
      </c>
      <c r="H623" s="171">
        <v>1159.48</v>
      </c>
      <c r="I623" s="171">
        <v>0</v>
      </c>
      <c r="J623" s="32">
        <f t="shared" si="46"/>
        <v>74.80516129032259</v>
      </c>
      <c r="AG623" s="95" t="s">
        <v>52</v>
      </c>
      <c r="AH623" s="33">
        <f t="shared" si="45"/>
        <v>0</v>
      </c>
      <c r="AI623" s="33"/>
      <c r="AJ623" s="33"/>
      <c r="AK623" s="33"/>
      <c r="AL623" s="33"/>
      <c r="AN623" s="116"/>
    </row>
    <row r="624" spans="1:40" s="12" customFormat="1" ht="22.5">
      <c r="A624" s="10"/>
      <c r="B624" s="76"/>
      <c r="C624" s="28"/>
      <c r="D624" s="28" t="s">
        <v>54</v>
      </c>
      <c r="E624" s="29" t="s">
        <v>55</v>
      </c>
      <c r="F624" s="60" t="str">
        <f>'[2]sheet1'!$G$595</f>
        <v>6 564,00</v>
      </c>
      <c r="G624" s="171">
        <v>4376</v>
      </c>
      <c r="H624" s="171">
        <v>4376</v>
      </c>
      <c r="I624" s="171">
        <v>0</v>
      </c>
      <c r="J624" s="32">
        <f t="shared" si="46"/>
        <v>100</v>
      </c>
      <c r="AG624" s="95" t="s">
        <v>54</v>
      </c>
      <c r="AH624" s="33">
        <f t="shared" si="45"/>
        <v>0</v>
      </c>
      <c r="AI624" s="33"/>
      <c r="AJ624" s="33"/>
      <c r="AK624" s="33"/>
      <c r="AL624" s="33"/>
      <c r="AN624" s="116"/>
    </row>
    <row r="625" spans="1:40" s="12" customFormat="1" ht="22.5">
      <c r="A625" s="10"/>
      <c r="B625" s="76"/>
      <c r="C625" s="28"/>
      <c r="D625" s="28">
        <v>4447</v>
      </c>
      <c r="E625" s="29" t="s">
        <v>55</v>
      </c>
      <c r="F625" s="60">
        <v>0</v>
      </c>
      <c r="G625" s="171">
        <v>1093.93</v>
      </c>
      <c r="H625" s="171">
        <v>1093.93</v>
      </c>
      <c r="I625" s="171">
        <v>0</v>
      </c>
      <c r="J625" s="32">
        <f t="shared" si="46"/>
        <v>100</v>
      </c>
      <c r="AG625" s="95" t="s">
        <v>706</v>
      </c>
      <c r="AH625" s="33">
        <f t="shared" si="45"/>
        <v>0</v>
      </c>
      <c r="AI625" s="33"/>
      <c r="AJ625" s="33"/>
      <c r="AK625" s="33"/>
      <c r="AL625" s="33"/>
      <c r="AN625" s="116"/>
    </row>
    <row r="626" spans="1:40" s="12" customFormat="1" ht="15" customHeight="1">
      <c r="A626" s="10"/>
      <c r="B626" s="76"/>
      <c r="C626" s="28"/>
      <c r="D626" s="28" t="s">
        <v>56</v>
      </c>
      <c r="E626" s="29" t="s">
        <v>57</v>
      </c>
      <c r="F626" s="60" t="str">
        <f>AN612</f>
        <v>3 200,00</v>
      </c>
      <c r="G626" s="171">
        <v>2340</v>
      </c>
      <c r="H626" s="171">
        <v>1754</v>
      </c>
      <c r="I626" s="171">
        <v>0</v>
      </c>
      <c r="J626" s="32">
        <f t="shared" si="46"/>
        <v>74.95726495726495</v>
      </c>
      <c r="AG626" s="95" t="s">
        <v>56</v>
      </c>
      <c r="AH626" s="33">
        <f t="shared" si="45"/>
        <v>0</v>
      </c>
      <c r="AI626" s="33"/>
      <c r="AJ626" s="33"/>
      <c r="AK626" s="33"/>
      <c r="AL626" s="33"/>
      <c r="AN626" s="116"/>
    </row>
    <row r="627" spans="1:40" s="12" customFormat="1" ht="20.25" customHeight="1">
      <c r="A627" s="10"/>
      <c r="B627" s="76"/>
      <c r="C627" s="28"/>
      <c r="D627" s="158" t="s">
        <v>118</v>
      </c>
      <c r="E627" s="159" t="s">
        <v>119</v>
      </c>
      <c r="F627" s="60">
        <v>0</v>
      </c>
      <c r="G627" s="171">
        <v>492</v>
      </c>
      <c r="H627" s="171">
        <v>492</v>
      </c>
      <c r="I627" s="171">
        <v>0</v>
      </c>
      <c r="J627" s="32">
        <f t="shared" si="46"/>
        <v>100</v>
      </c>
      <c r="AG627" s="95"/>
      <c r="AH627" s="33"/>
      <c r="AI627" s="33"/>
      <c r="AJ627" s="33"/>
      <c r="AK627" s="33"/>
      <c r="AL627" s="33"/>
      <c r="AN627" s="116"/>
    </row>
    <row r="628" spans="1:40" s="12" customFormat="1" ht="20.25" customHeight="1">
      <c r="A628" s="10"/>
      <c r="B628" s="76"/>
      <c r="C628" s="28"/>
      <c r="D628" s="158" t="s">
        <v>725</v>
      </c>
      <c r="E628" s="159" t="s">
        <v>726</v>
      </c>
      <c r="F628" s="60">
        <v>0</v>
      </c>
      <c r="G628" s="171">
        <v>98</v>
      </c>
      <c r="H628" s="171">
        <v>0</v>
      </c>
      <c r="I628" s="171">
        <v>0</v>
      </c>
      <c r="J628" s="32">
        <f t="shared" si="46"/>
        <v>0</v>
      </c>
      <c r="AG628" s="95"/>
      <c r="AH628" s="33"/>
      <c r="AI628" s="33"/>
      <c r="AJ628" s="33"/>
      <c r="AK628" s="33"/>
      <c r="AL628" s="33"/>
      <c r="AN628" s="116"/>
    </row>
    <row r="629" spans="1:40" s="12" customFormat="1" ht="33.75">
      <c r="A629" s="10"/>
      <c r="B629" s="76"/>
      <c r="C629" s="28"/>
      <c r="D629" s="28" t="s">
        <v>60</v>
      </c>
      <c r="E629" s="29" t="s">
        <v>61</v>
      </c>
      <c r="F629" s="60" t="str">
        <f>AN613</f>
        <v>2 000,00</v>
      </c>
      <c r="G629" s="171">
        <v>2000</v>
      </c>
      <c r="H629" s="171">
        <v>550</v>
      </c>
      <c r="I629" s="171">
        <v>0</v>
      </c>
      <c r="J629" s="32">
        <f t="shared" si="46"/>
        <v>27.5</v>
      </c>
      <c r="AG629" s="95" t="s">
        <v>60</v>
      </c>
      <c r="AH629" s="33">
        <f t="shared" si="45"/>
        <v>0</v>
      </c>
      <c r="AI629" s="33"/>
      <c r="AJ629" s="33"/>
      <c r="AK629" s="33"/>
      <c r="AL629" s="33"/>
      <c r="AN629" s="116"/>
    </row>
    <row r="630" spans="1:40" s="24" customFormat="1" ht="17.25" customHeight="1">
      <c r="A630" s="18"/>
      <c r="B630" s="19"/>
      <c r="C630" s="72">
        <v>85295</v>
      </c>
      <c r="D630" s="77"/>
      <c r="E630" s="78" t="s">
        <v>230</v>
      </c>
      <c r="F630" s="79">
        <f>F631+F632+F633+F634+F639</f>
        <v>130629</v>
      </c>
      <c r="G630" s="79">
        <f>SUM(G631:G639)</f>
        <v>173599</v>
      </c>
      <c r="H630" s="79">
        <f>SUM(H631:H639)</f>
        <v>164418.52000000002</v>
      </c>
      <c r="I630" s="79">
        <f>SUM(I631:I639)</f>
        <v>13752.729999999998</v>
      </c>
      <c r="J630" s="23">
        <f t="shared" si="46"/>
        <v>94.71167460642056</v>
      </c>
      <c r="AG630" s="95" t="s">
        <v>707</v>
      </c>
      <c r="AH630" s="33"/>
      <c r="AI630" s="33"/>
      <c r="AJ630" s="33"/>
      <c r="AK630" s="33"/>
      <c r="AL630" s="33"/>
      <c r="AM630" s="108"/>
      <c r="AN630" s="114" t="s">
        <v>604</v>
      </c>
    </row>
    <row r="631" spans="1:40" s="12" customFormat="1" ht="22.5">
      <c r="A631" s="10"/>
      <c r="B631" s="76"/>
      <c r="C631" s="62"/>
      <c r="D631" s="95" t="s">
        <v>101</v>
      </c>
      <c r="E631" s="96" t="s">
        <v>102</v>
      </c>
      <c r="F631" s="31" t="str">
        <f>AN631</f>
        <v>98 529,00</v>
      </c>
      <c r="G631" s="171">
        <v>98529</v>
      </c>
      <c r="H631" s="171">
        <v>95009.64</v>
      </c>
      <c r="I631" s="171">
        <v>2460.74</v>
      </c>
      <c r="J631" s="32">
        <f t="shared" si="46"/>
        <v>96.42809731145145</v>
      </c>
      <c r="AG631" s="95" t="s">
        <v>101</v>
      </c>
      <c r="AH631" s="33">
        <f t="shared" si="45"/>
        <v>0</v>
      </c>
      <c r="AI631" s="33"/>
      <c r="AJ631" s="33"/>
      <c r="AK631" s="33"/>
      <c r="AL631" s="33"/>
      <c r="AM631" s="95" t="s">
        <v>101</v>
      </c>
      <c r="AN631" s="113" t="s">
        <v>605</v>
      </c>
    </row>
    <row r="632" spans="1:40" s="12" customFormat="1" ht="17.25" customHeight="1">
      <c r="A632" s="10"/>
      <c r="B632" s="76"/>
      <c r="D632" s="95" t="s">
        <v>111</v>
      </c>
      <c r="E632" s="96" t="s">
        <v>112</v>
      </c>
      <c r="F632" s="31" t="str">
        <f>AN632</f>
        <v>8 400,00</v>
      </c>
      <c r="G632" s="171">
        <v>8400</v>
      </c>
      <c r="H632" s="171">
        <v>7592.18</v>
      </c>
      <c r="I632" s="171">
        <v>8477.15</v>
      </c>
      <c r="J632" s="32">
        <f t="shared" si="46"/>
        <v>90.38309523809524</v>
      </c>
      <c r="AG632" s="95" t="s">
        <v>111</v>
      </c>
      <c r="AH632" s="33">
        <f t="shared" si="45"/>
        <v>0</v>
      </c>
      <c r="AI632" s="33"/>
      <c r="AJ632" s="33"/>
      <c r="AK632" s="33"/>
      <c r="AL632" s="33"/>
      <c r="AM632" s="95" t="s">
        <v>111</v>
      </c>
      <c r="AN632" s="113" t="s">
        <v>606</v>
      </c>
    </row>
    <row r="633" spans="1:40" s="12" customFormat="1" ht="15" customHeight="1">
      <c r="A633" s="10"/>
      <c r="B633" s="76"/>
      <c r="D633" s="95" t="s">
        <v>103</v>
      </c>
      <c r="E633" s="96" t="s">
        <v>104</v>
      </c>
      <c r="F633" s="31" t="str">
        <f>AN633</f>
        <v>18 400,00</v>
      </c>
      <c r="G633" s="171">
        <v>20853.4</v>
      </c>
      <c r="H633" s="171">
        <v>20216.31</v>
      </c>
      <c r="I633" s="171">
        <v>2645.87</v>
      </c>
      <c r="J633" s="32">
        <f t="shared" si="46"/>
        <v>96.94491066205032</v>
      </c>
      <c r="AG633" s="95" t="s">
        <v>103</v>
      </c>
      <c r="AH633" s="33">
        <f t="shared" si="45"/>
        <v>0</v>
      </c>
      <c r="AI633" s="33"/>
      <c r="AJ633" s="33"/>
      <c r="AK633" s="33"/>
      <c r="AL633" s="33"/>
      <c r="AM633" s="95" t="s">
        <v>103</v>
      </c>
      <c r="AN633" s="113" t="s">
        <v>607</v>
      </c>
    </row>
    <row r="634" spans="1:40" s="12" customFormat="1" ht="15" customHeight="1">
      <c r="A634" s="10"/>
      <c r="B634" s="76"/>
      <c r="D634" s="95" t="s">
        <v>105</v>
      </c>
      <c r="E634" s="96" t="s">
        <v>106</v>
      </c>
      <c r="F634" s="31" t="str">
        <f>AN634</f>
        <v>2 000,00</v>
      </c>
      <c r="G634" s="171">
        <v>2273.6</v>
      </c>
      <c r="H634" s="171">
        <v>1660.21</v>
      </c>
      <c r="I634" s="171">
        <v>168.97</v>
      </c>
      <c r="J634" s="32">
        <f t="shared" si="46"/>
        <v>73.02119985925405</v>
      </c>
      <c r="AG634" s="95" t="s">
        <v>105</v>
      </c>
      <c r="AH634" s="33">
        <f t="shared" si="45"/>
        <v>0</v>
      </c>
      <c r="AI634" s="33"/>
      <c r="AJ634" s="33"/>
      <c r="AK634" s="33"/>
      <c r="AL634" s="33"/>
      <c r="AM634" s="95" t="s">
        <v>105</v>
      </c>
      <c r="AN634" s="113" t="s">
        <v>299</v>
      </c>
    </row>
    <row r="635" spans="1:40" s="12" customFormat="1" ht="15" customHeight="1">
      <c r="A635" s="10"/>
      <c r="B635" s="76"/>
      <c r="D635" s="158" t="s">
        <v>113</v>
      </c>
      <c r="E635" s="159" t="s">
        <v>114</v>
      </c>
      <c r="F635" s="31">
        <v>0</v>
      </c>
      <c r="G635" s="171">
        <v>16903</v>
      </c>
      <c r="H635" s="171">
        <v>16730</v>
      </c>
      <c r="I635" s="171">
        <v>0</v>
      </c>
      <c r="J635" s="32">
        <f t="shared" si="46"/>
        <v>98.97651304502159</v>
      </c>
      <c r="AG635" s="95"/>
      <c r="AH635" s="33"/>
      <c r="AI635" s="33"/>
      <c r="AJ635" s="33"/>
      <c r="AK635" s="33"/>
      <c r="AL635" s="33"/>
      <c r="AM635" s="95"/>
      <c r="AN635" s="113"/>
    </row>
    <row r="636" spans="1:40" s="12" customFormat="1" ht="15" customHeight="1">
      <c r="A636" s="10"/>
      <c r="B636" s="76"/>
      <c r="D636" s="158" t="s">
        <v>29</v>
      </c>
      <c r="E636" s="159" t="s">
        <v>30</v>
      </c>
      <c r="F636" s="31">
        <v>0</v>
      </c>
      <c r="G636" s="171">
        <v>8184</v>
      </c>
      <c r="H636" s="171">
        <v>7810.18</v>
      </c>
      <c r="I636" s="171">
        <v>0</v>
      </c>
      <c r="J636" s="32">
        <f t="shared" si="46"/>
        <v>95.43230694037146</v>
      </c>
      <c r="AG636" s="95"/>
      <c r="AH636" s="33"/>
      <c r="AI636" s="33"/>
      <c r="AJ636" s="33"/>
      <c r="AK636" s="33"/>
      <c r="AL636" s="33"/>
      <c r="AM636" s="95"/>
      <c r="AN636" s="113"/>
    </row>
    <row r="637" spans="1:40" s="12" customFormat="1" ht="15" customHeight="1">
      <c r="A637" s="10"/>
      <c r="B637" s="76"/>
      <c r="D637" s="158" t="s">
        <v>37</v>
      </c>
      <c r="E637" s="159" t="s">
        <v>38</v>
      </c>
      <c r="F637" s="31">
        <v>0</v>
      </c>
      <c r="G637" s="171">
        <v>406</v>
      </c>
      <c r="H637" s="171">
        <v>0</v>
      </c>
      <c r="I637" s="171">
        <v>0</v>
      </c>
      <c r="J637" s="32">
        <f t="shared" si="46"/>
        <v>0</v>
      </c>
      <c r="AG637" s="95"/>
      <c r="AH637" s="33"/>
      <c r="AI637" s="33"/>
      <c r="AJ637" s="33"/>
      <c r="AK637" s="33"/>
      <c r="AL637" s="33"/>
      <c r="AM637" s="95"/>
      <c r="AN637" s="113"/>
    </row>
    <row r="638" spans="1:40" s="12" customFormat="1" ht="15" customHeight="1">
      <c r="A638" s="10"/>
      <c r="B638" s="76"/>
      <c r="D638" s="158" t="s">
        <v>43</v>
      </c>
      <c r="E638" s="159" t="s">
        <v>44</v>
      </c>
      <c r="F638" s="31">
        <v>0</v>
      </c>
      <c r="G638" s="171">
        <v>14750</v>
      </c>
      <c r="H638" s="171">
        <v>12100</v>
      </c>
      <c r="I638" s="171">
        <v>0</v>
      </c>
      <c r="J638" s="32">
        <f t="shared" si="46"/>
        <v>82.03389830508475</v>
      </c>
      <c r="AG638" s="95"/>
      <c r="AH638" s="33"/>
      <c r="AI638" s="33"/>
      <c r="AJ638" s="33"/>
      <c r="AK638" s="33"/>
      <c r="AL638" s="33"/>
      <c r="AM638" s="95"/>
      <c r="AN638" s="113"/>
    </row>
    <row r="639" spans="1:40" s="12" customFormat="1" ht="22.5">
      <c r="A639" s="10"/>
      <c r="B639" s="76"/>
      <c r="D639" s="95" t="s">
        <v>54</v>
      </c>
      <c r="E639" s="96" t="s">
        <v>55</v>
      </c>
      <c r="F639" s="31" t="str">
        <f>AN639</f>
        <v>3 300,00</v>
      </c>
      <c r="G639" s="171">
        <v>3300</v>
      </c>
      <c r="H639" s="171">
        <v>3300</v>
      </c>
      <c r="I639" s="171">
        <v>0</v>
      </c>
      <c r="J639" s="32">
        <f t="shared" si="46"/>
        <v>100</v>
      </c>
      <c r="AG639" s="95" t="s">
        <v>54</v>
      </c>
      <c r="AH639" s="33">
        <f t="shared" si="45"/>
        <v>0</v>
      </c>
      <c r="AI639" s="33"/>
      <c r="AJ639" s="33"/>
      <c r="AK639" s="33"/>
      <c r="AL639" s="33"/>
      <c r="AM639" s="95" t="s">
        <v>54</v>
      </c>
      <c r="AN639" s="113" t="s">
        <v>576</v>
      </c>
    </row>
    <row r="640" spans="1:47" s="12" customFormat="1" ht="29.25" customHeight="1">
      <c r="A640" s="10"/>
      <c r="B640" s="13" t="s">
        <v>14</v>
      </c>
      <c r="C640" s="14"/>
      <c r="D640" s="14"/>
      <c r="E640" s="43" t="s">
        <v>263</v>
      </c>
      <c r="F640" s="16">
        <f>F641+F652+F671</f>
        <v>1092859</v>
      </c>
      <c r="G640" s="16">
        <f>G641+G652+G671</f>
        <v>1098409</v>
      </c>
      <c r="H640" s="16">
        <f>H641+H652+H671</f>
        <v>1086236.05</v>
      </c>
      <c r="I640" s="16">
        <f>I641+I652+I671</f>
        <v>92931.63000000002</v>
      </c>
      <c r="J640" s="17">
        <f t="shared" si="46"/>
        <v>98.89176527140619</v>
      </c>
      <c r="AH640" s="33">
        <f t="shared" si="45"/>
        <v>0</v>
      </c>
      <c r="AI640" s="33"/>
      <c r="AJ640" s="33"/>
      <c r="AK640" s="33"/>
      <c r="AL640" s="33"/>
      <c r="AN640" s="116"/>
      <c r="AU640" s="45">
        <f>H641-AU641</f>
        <v>60963.96999999999</v>
      </c>
    </row>
    <row r="641" spans="1:47" s="12" customFormat="1" ht="29.25" customHeight="1">
      <c r="A641" s="10"/>
      <c r="B641" s="26"/>
      <c r="C641" s="20" t="s">
        <v>264</v>
      </c>
      <c r="D641" s="20"/>
      <c r="E641" s="21" t="s">
        <v>265</v>
      </c>
      <c r="F641" s="22">
        <f>F642+F643+F644+F645+F646+F647+F648+F649+F650+F651</f>
        <v>147000</v>
      </c>
      <c r="G641" s="22">
        <f>SUM(G642:G651)</f>
        <v>165450</v>
      </c>
      <c r="H641" s="22">
        <f>SUM(H642:H651)</f>
        <v>155638.61</v>
      </c>
      <c r="I641" s="22">
        <f>SUM(I642:I651)</f>
        <v>5648.5</v>
      </c>
      <c r="J641" s="23">
        <f t="shared" si="46"/>
        <v>94.06987609549712</v>
      </c>
      <c r="AH641" s="33">
        <f t="shared" si="45"/>
        <v>0</v>
      </c>
      <c r="AI641" s="33"/>
      <c r="AJ641" s="33"/>
      <c r="AK641" s="33"/>
      <c r="AL641" s="33"/>
      <c r="AM641" s="108"/>
      <c r="AN641" s="114" t="s">
        <v>608</v>
      </c>
      <c r="AU641" s="45">
        <f>H642+H643+H644+H645+H646</f>
        <v>94674.64</v>
      </c>
    </row>
    <row r="642" spans="1:40" s="12" customFormat="1" ht="15" customHeight="1">
      <c r="A642" s="10"/>
      <c r="B642" s="26"/>
      <c r="C642" s="62"/>
      <c r="D642" s="28" t="s">
        <v>101</v>
      </c>
      <c r="E642" s="29" t="s">
        <v>102</v>
      </c>
      <c r="F642" s="60" t="str">
        <f aca="true" t="shared" si="47" ref="F642:F651">AN642</f>
        <v>57 500,00</v>
      </c>
      <c r="G642" s="171">
        <v>50253.25</v>
      </c>
      <c r="H642" s="171">
        <v>50253.25</v>
      </c>
      <c r="I642" s="171">
        <v>364.71</v>
      </c>
      <c r="J642" s="32">
        <f t="shared" si="46"/>
        <v>100</v>
      </c>
      <c r="M642" s="45">
        <f>H642+H643+H644+H645+H646</f>
        <v>94674.64</v>
      </c>
      <c r="AG642" s="95" t="s">
        <v>101</v>
      </c>
      <c r="AH642" s="33">
        <f t="shared" si="45"/>
        <v>0</v>
      </c>
      <c r="AI642" s="33"/>
      <c r="AJ642" s="33"/>
      <c r="AK642" s="33"/>
      <c r="AL642" s="33"/>
      <c r="AM642" s="95" t="s">
        <v>101</v>
      </c>
      <c r="AN642" s="113" t="s">
        <v>609</v>
      </c>
    </row>
    <row r="643" spans="1:40" s="12" customFormat="1" ht="15" customHeight="1">
      <c r="A643" s="10"/>
      <c r="B643" s="26"/>
      <c r="C643" s="62"/>
      <c r="D643" s="28" t="s">
        <v>111</v>
      </c>
      <c r="E643" s="29" t="s">
        <v>112</v>
      </c>
      <c r="F643" s="60" t="str">
        <f t="shared" si="47"/>
        <v>4 600,00</v>
      </c>
      <c r="G643" s="171">
        <v>4599.63</v>
      </c>
      <c r="H643" s="171">
        <v>4599.63</v>
      </c>
      <c r="I643" s="171">
        <v>3096.92</v>
      </c>
      <c r="J643" s="32">
        <f t="shared" si="46"/>
        <v>100</v>
      </c>
      <c r="M643" s="45">
        <f>M642-H641</f>
        <v>-60963.96999999999</v>
      </c>
      <c r="AG643" s="95" t="s">
        <v>111</v>
      </c>
      <c r="AH643" s="33">
        <f t="shared" si="45"/>
        <v>0</v>
      </c>
      <c r="AI643" s="33"/>
      <c r="AJ643" s="33"/>
      <c r="AK643" s="33"/>
      <c r="AL643" s="33"/>
      <c r="AM643" s="95" t="s">
        <v>111</v>
      </c>
      <c r="AN643" s="113" t="s">
        <v>610</v>
      </c>
    </row>
    <row r="644" spans="1:40" s="12" customFormat="1" ht="15" customHeight="1">
      <c r="A644" s="10"/>
      <c r="B644" s="26"/>
      <c r="C644" s="62"/>
      <c r="D644" s="28" t="s">
        <v>103</v>
      </c>
      <c r="E644" s="29" t="s">
        <v>104</v>
      </c>
      <c r="F644" s="60" t="str">
        <f t="shared" si="47"/>
        <v>15 800,00</v>
      </c>
      <c r="G644" s="171">
        <v>10654.84</v>
      </c>
      <c r="H644" s="171">
        <v>10654.84</v>
      </c>
      <c r="I644" s="171">
        <v>1071.29</v>
      </c>
      <c r="J644" s="32">
        <f t="shared" si="46"/>
        <v>100</v>
      </c>
      <c r="AG644" s="95" t="s">
        <v>103</v>
      </c>
      <c r="AH644" s="33">
        <f t="shared" si="45"/>
        <v>0</v>
      </c>
      <c r="AI644" s="33"/>
      <c r="AJ644" s="33"/>
      <c r="AK644" s="33"/>
      <c r="AL644" s="33"/>
      <c r="AM644" s="95" t="s">
        <v>103</v>
      </c>
      <c r="AN644" s="113" t="s">
        <v>611</v>
      </c>
    </row>
    <row r="645" spans="1:40" s="12" customFormat="1" ht="15" customHeight="1">
      <c r="A645" s="10"/>
      <c r="B645" s="26"/>
      <c r="C645" s="62"/>
      <c r="D645" s="28" t="s">
        <v>105</v>
      </c>
      <c r="E645" s="29" t="s">
        <v>106</v>
      </c>
      <c r="F645" s="60" t="str">
        <f t="shared" si="47"/>
        <v>2 300,00</v>
      </c>
      <c r="G645" s="171">
        <v>1052.87</v>
      </c>
      <c r="H645" s="171">
        <v>1052.87</v>
      </c>
      <c r="I645" s="171">
        <v>57.89</v>
      </c>
      <c r="J645" s="32">
        <f t="shared" si="46"/>
        <v>100</v>
      </c>
      <c r="AG645" s="95" t="s">
        <v>105</v>
      </c>
      <c r="AH645" s="33">
        <f t="shared" si="45"/>
        <v>0</v>
      </c>
      <c r="AI645" s="33"/>
      <c r="AJ645" s="33"/>
      <c r="AK645" s="33"/>
      <c r="AL645" s="33"/>
      <c r="AM645" s="95" t="s">
        <v>105</v>
      </c>
      <c r="AN645" s="113" t="s">
        <v>612</v>
      </c>
    </row>
    <row r="646" spans="1:40" s="12" customFormat="1" ht="15" customHeight="1">
      <c r="A646" s="10"/>
      <c r="B646" s="26"/>
      <c r="C646" s="62"/>
      <c r="D646" s="28" t="s">
        <v>113</v>
      </c>
      <c r="E646" s="29" t="s">
        <v>114</v>
      </c>
      <c r="F646" s="60" t="str">
        <f t="shared" si="47"/>
        <v>30 000,00</v>
      </c>
      <c r="G646" s="171">
        <v>31450</v>
      </c>
      <c r="H646" s="171">
        <v>28114.05</v>
      </c>
      <c r="I646" s="171">
        <v>1057.69</v>
      </c>
      <c r="J646" s="32">
        <f t="shared" si="46"/>
        <v>89.39284578696343</v>
      </c>
      <c r="AG646" s="95" t="s">
        <v>113</v>
      </c>
      <c r="AH646" s="33">
        <f t="shared" si="45"/>
        <v>0</v>
      </c>
      <c r="AI646" s="33"/>
      <c r="AJ646" s="33"/>
      <c r="AK646" s="33"/>
      <c r="AL646" s="33"/>
      <c r="AM646" s="95" t="s">
        <v>113</v>
      </c>
      <c r="AN646" s="113" t="s">
        <v>357</v>
      </c>
    </row>
    <row r="647" spans="1:40" s="12" customFormat="1" ht="15" customHeight="1">
      <c r="A647" s="10"/>
      <c r="B647" s="26"/>
      <c r="C647" s="62"/>
      <c r="D647" s="28" t="s">
        <v>29</v>
      </c>
      <c r="E647" s="29" t="s">
        <v>30</v>
      </c>
      <c r="F647" s="60" t="str">
        <f t="shared" si="47"/>
        <v>3 000,00</v>
      </c>
      <c r="G647" s="171">
        <v>5101.91</v>
      </c>
      <c r="H647" s="171">
        <v>5101.91</v>
      </c>
      <c r="I647" s="171">
        <v>0</v>
      </c>
      <c r="J647" s="32">
        <f t="shared" si="46"/>
        <v>100</v>
      </c>
      <c r="AG647" s="95" t="s">
        <v>29</v>
      </c>
      <c r="AH647" s="33">
        <f aca="true" t="shared" si="48" ref="AH647:AH714">D647-AG647</f>
        <v>0</v>
      </c>
      <c r="AI647" s="33"/>
      <c r="AJ647" s="33"/>
      <c r="AK647" s="33"/>
      <c r="AL647" s="33"/>
      <c r="AM647" s="95" t="s">
        <v>29</v>
      </c>
      <c r="AN647" s="113" t="s">
        <v>296</v>
      </c>
    </row>
    <row r="648" spans="1:40" s="12" customFormat="1" ht="15" customHeight="1">
      <c r="A648" s="10"/>
      <c r="B648" s="26"/>
      <c r="C648" s="62"/>
      <c r="D648" s="28" t="s">
        <v>37</v>
      </c>
      <c r="E648" s="29" t="s">
        <v>38</v>
      </c>
      <c r="F648" s="60" t="str">
        <f t="shared" si="47"/>
        <v>10 500,00</v>
      </c>
      <c r="G648" s="171">
        <v>4130.79</v>
      </c>
      <c r="H648" s="171">
        <v>4130.79</v>
      </c>
      <c r="I648" s="171">
        <v>0</v>
      </c>
      <c r="J648" s="32">
        <f t="shared" si="46"/>
        <v>100</v>
      </c>
      <c r="AG648" s="95" t="s">
        <v>37</v>
      </c>
      <c r="AH648" s="33">
        <f t="shared" si="48"/>
        <v>0</v>
      </c>
      <c r="AI648" s="33"/>
      <c r="AJ648" s="33"/>
      <c r="AK648" s="33"/>
      <c r="AL648" s="33"/>
      <c r="AM648" s="95" t="s">
        <v>37</v>
      </c>
      <c r="AN648" s="113" t="s">
        <v>397</v>
      </c>
    </row>
    <row r="649" spans="1:40" s="12" customFormat="1" ht="15" customHeight="1">
      <c r="A649" s="10"/>
      <c r="B649" s="26"/>
      <c r="C649" s="62"/>
      <c r="D649" s="28" t="s">
        <v>43</v>
      </c>
      <c r="E649" s="29" t="s">
        <v>44</v>
      </c>
      <c r="F649" s="60" t="str">
        <f t="shared" si="47"/>
        <v>19 012,00</v>
      </c>
      <c r="G649" s="171">
        <v>54469.83</v>
      </c>
      <c r="H649" s="171">
        <v>47994.39</v>
      </c>
      <c r="I649" s="171">
        <v>0</v>
      </c>
      <c r="J649" s="32">
        <f t="shared" si="46"/>
        <v>88.11187771285499</v>
      </c>
      <c r="AG649" s="95" t="s">
        <v>43</v>
      </c>
      <c r="AH649" s="33">
        <f t="shared" si="48"/>
        <v>0</v>
      </c>
      <c r="AI649" s="33"/>
      <c r="AJ649" s="33"/>
      <c r="AK649" s="33"/>
      <c r="AL649" s="33"/>
      <c r="AM649" s="95" t="s">
        <v>43</v>
      </c>
      <c r="AN649" s="113" t="s">
        <v>613</v>
      </c>
    </row>
    <row r="650" spans="1:40" s="12" customFormat="1" ht="45">
      <c r="A650" s="10"/>
      <c r="B650" s="26"/>
      <c r="C650" s="62"/>
      <c r="D650" s="28" t="s">
        <v>49</v>
      </c>
      <c r="E650" s="29" t="s">
        <v>50</v>
      </c>
      <c r="F650" s="60" t="str">
        <f t="shared" si="47"/>
        <v>2 100,00</v>
      </c>
      <c r="G650" s="171">
        <v>728.88</v>
      </c>
      <c r="H650" s="171">
        <v>728.88</v>
      </c>
      <c r="I650" s="171">
        <v>0</v>
      </c>
      <c r="J650" s="32">
        <f t="shared" si="46"/>
        <v>100</v>
      </c>
      <c r="AG650" s="95" t="s">
        <v>49</v>
      </c>
      <c r="AH650" s="33">
        <f t="shared" si="48"/>
        <v>0</v>
      </c>
      <c r="AI650" s="33"/>
      <c r="AJ650" s="33"/>
      <c r="AK650" s="33"/>
      <c r="AL650" s="33"/>
      <c r="AM650" s="146" t="s">
        <v>49</v>
      </c>
      <c r="AN650" s="113" t="s">
        <v>440</v>
      </c>
    </row>
    <row r="651" spans="1:40" s="12" customFormat="1" ht="23.25" customHeight="1">
      <c r="A651" s="10"/>
      <c r="B651" s="26"/>
      <c r="C651" s="62"/>
      <c r="D651" s="28" t="s">
        <v>54</v>
      </c>
      <c r="E651" s="29" t="s">
        <v>55</v>
      </c>
      <c r="F651" s="60" t="str">
        <f t="shared" si="47"/>
        <v>2 188,00</v>
      </c>
      <c r="G651" s="171">
        <v>3008</v>
      </c>
      <c r="H651" s="171">
        <v>3008</v>
      </c>
      <c r="I651" s="171">
        <v>0</v>
      </c>
      <c r="J651" s="32">
        <f t="shared" si="46"/>
        <v>100</v>
      </c>
      <c r="AG651" s="95" t="s">
        <v>54</v>
      </c>
      <c r="AH651" s="33">
        <f t="shared" si="48"/>
        <v>0</v>
      </c>
      <c r="AI651" s="33"/>
      <c r="AJ651" s="33"/>
      <c r="AK651" s="33"/>
      <c r="AL651" s="33"/>
      <c r="AM651" s="95" t="s">
        <v>54</v>
      </c>
      <c r="AN651" s="113" t="s">
        <v>614</v>
      </c>
    </row>
    <row r="652" spans="1:40" s="12" customFormat="1" ht="15" customHeight="1">
      <c r="A652" s="10"/>
      <c r="B652" s="26"/>
      <c r="C652" s="20" t="s">
        <v>266</v>
      </c>
      <c r="D652" s="20"/>
      <c r="E652" s="21" t="s">
        <v>267</v>
      </c>
      <c r="F652" s="22">
        <f>F654+F655+F656+F657+F659+F660+F661+F662+F663+F664+F665+F666+F667+F668+F669</f>
        <v>945859</v>
      </c>
      <c r="G652" s="22">
        <f>SUM(G653:G670)</f>
        <v>923359</v>
      </c>
      <c r="H652" s="22">
        <f>SUM(H653:H670)</f>
        <v>921805.9400000001</v>
      </c>
      <c r="I652" s="22">
        <f>SUM(I653:I670)</f>
        <v>87283.13000000002</v>
      </c>
      <c r="J652" s="23">
        <f t="shared" si="46"/>
        <v>99.83180323146252</v>
      </c>
      <c r="AH652" s="33">
        <f t="shared" si="48"/>
        <v>0</v>
      </c>
      <c r="AI652" s="33"/>
      <c r="AJ652" s="33"/>
      <c r="AK652" s="33"/>
      <c r="AL652" s="33"/>
      <c r="AM652" s="108"/>
      <c r="AN652" s="114" t="s">
        <v>615</v>
      </c>
    </row>
    <row r="653" spans="1:40" s="12" customFormat="1" ht="15" customHeight="1">
      <c r="A653" s="10"/>
      <c r="B653" s="26"/>
      <c r="C653" s="185"/>
      <c r="D653" s="158" t="s">
        <v>109</v>
      </c>
      <c r="E653" s="159" t="s">
        <v>110</v>
      </c>
      <c r="F653" s="206">
        <v>0</v>
      </c>
      <c r="G653" s="171">
        <v>200</v>
      </c>
      <c r="H653" s="171">
        <v>192.78</v>
      </c>
      <c r="I653" s="171">
        <v>0</v>
      </c>
      <c r="J653" s="167">
        <f t="shared" si="46"/>
        <v>96.39</v>
      </c>
      <c r="AH653" s="33"/>
      <c r="AI653" s="33"/>
      <c r="AJ653" s="33"/>
      <c r="AK653" s="33"/>
      <c r="AL653" s="33"/>
      <c r="AM653" s="108"/>
      <c r="AN653" s="114"/>
    </row>
    <row r="654" spans="1:40" s="12" customFormat="1" ht="15" customHeight="1">
      <c r="A654" s="10"/>
      <c r="B654" s="26"/>
      <c r="C654" s="62"/>
      <c r="D654" s="163" t="s">
        <v>101</v>
      </c>
      <c r="E654" s="164" t="s">
        <v>102</v>
      </c>
      <c r="F654" s="169" t="str">
        <f>AN654</f>
        <v>692 800,00</v>
      </c>
      <c r="G654" s="171">
        <v>669241</v>
      </c>
      <c r="H654" s="171">
        <v>669241</v>
      </c>
      <c r="I654" s="171">
        <v>15116.2</v>
      </c>
      <c r="J654" s="167">
        <f t="shared" si="46"/>
        <v>100</v>
      </c>
      <c r="L654" s="45">
        <f>G654+G655+G656+G657</f>
        <v>865907</v>
      </c>
      <c r="M654" s="45">
        <f>H654+H655+H656+H657</f>
        <v>865906.83</v>
      </c>
      <c r="N654" s="12">
        <f>M654/L654</f>
        <v>0.9999998036740666</v>
      </c>
      <c r="AG654" s="95" t="s">
        <v>101</v>
      </c>
      <c r="AH654" s="33">
        <f t="shared" si="48"/>
        <v>0</v>
      </c>
      <c r="AI654" s="33"/>
      <c r="AJ654" s="33"/>
      <c r="AK654" s="33"/>
      <c r="AL654" s="33"/>
      <c r="AM654" s="95" t="s">
        <v>101</v>
      </c>
      <c r="AN654" s="113" t="s">
        <v>616</v>
      </c>
    </row>
    <row r="655" spans="1:40" s="12" customFormat="1" ht="15" customHeight="1">
      <c r="A655" s="10"/>
      <c r="B655" s="26"/>
      <c r="C655" s="62"/>
      <c r="D655" s="28" t="s">
        <v>111</v>
      </c>
      <c r="E655" s="29" t="s">
        <v>112</v>
      </c>
      <c r="F655" s="60" t="str">
        <f>AN655</f>
        <v>56 700,00</v>
      </c>
      <c r="G655" s="171">
        <v>55758</v>
      </c>
      <c r="H655" s="171">
        <v>55757.83</v>
      </c>
      <c r="I655" s="171">
        <v>53633.98</v>
      </c>
      <c r="J655" s="32">
        <f t="shared" si="46"/>
        <v>99.99969511101546</v>
      </c>
      <c r="AG655" s="95" t="s">
        <v>111</v>
      </c>
      <c r="AH655" s="33">
        <f t="shared" si="48"/>
        <v>0</v>
      </c>
      <c r="AI655" s="33"/>
      <c r="AJ655" s="33"/>
      <c r="AK655" s="33"/>
      <c r="AL655" s="33"/>
      <c r="AM655" s="95" t="s">
        <v>111</v>
      </c>
      <c r="AN655" s="113" t="s">
        <v>617</v>
      </c>
    </row>
    <row r="656" spans="1:40" s="12" customFormat="1" ht="15" customHeight="1">
      <c r="A656" s="10"/>
      <c r="B656" s="26"/>
      <c r="C656" s="62"/>
      <c r="D656" s="28" t="s">
        <v>103</v>
      </c>
      <c r="E656" s="29" t="s">
        <v>104</v>
      </c>
      <c r="F656" s="60" t="str">
        <f>AN656</f>
        <v>129 300,00</v>
      </c>
      <c r="G656" s="171">
        <v>125041</v>
      </c>
      <c r="H656" s="171">
        <v>125041</v>
      </c>
      <c r="I656" s="171">
        <v>16713.96</v>
      </c>
      <c r="J656" s="32">
        <f t="shared" si="46"/>
        <v>100</v>
      </c>
      <c r="AG656" s="95" t="s">
        <v>103</v>
      </c>
      <c r="AH656" s="33">
        <f t="shared" si="48"/>
        <v>0</v>
      </c>
      <c r="AI656" s="33"/>
      <c r="AJ656" s="33"/>
      <c r="AK656" s="33"/>
      <c r="AL656" s="33"/>
      <c r="AM656" s="95" t="s">
        <v>103</v>
      </c>
      <c r="AN656" s="113" t="s">
        <v>618</v>
      </c>
    </row>
    <row r="657" spans="1:40" s="12" customFormat="1" ht="15" customHeight="1">
      <c r="A657" s="10"/>
      <c r="B657" s="26"/>
      <c r="C657" s="62"/>
      <c r="D657" s="28" t="s">
        <v>105</v>
      </c>
      <c r="E657" s="29" t="s">
        <v>106</v>
      </c>
      <c r="F657" s="60" t="str">
        <f>AN657</f>
        <v>18 280,00</v>
      </c>
      <c r="G657" s="171">
        <v>15867</v>
      </c>
      <c r="H657" s="171">
        <v>15867</v>
      </c>
      <c r="I657" s="171">
        <v>1774.8</v>
      </c>
      <c r="J657" s="32">
        <f>H657*100/G657</f>
        <v>100</v>
      </c>
      <c r="AG657" s="95" t="s">
        <v>105</v>
      </c>
      <c r="AH657" s="33">
        <f t="shared" si="48"/>
        <v>0</v>
      </c>
      <c r="AI657" s="33"/>
      <c r="AJ657" s="33"/>
      <c r="AK657" s="33"/>
      <c r="AL657" s="33"/>
      <c r="AM657" s="95" t="s">
        <v>105</v>
      </c>
      <c r="AN657" s="113" t="s">
        <v>619</v>
      </c>
    </row>
    <row r="658" spans="1:40" s="12" customFormat="1" ht="15" customHeight="1">
      <c r="A658" s="10"/>
      <c r="B658" s="26"/>
      <c r="C658" s="62"/>
      <c r="D658" s="158" t="s">
        <v>113</v>
      </c>
      <c r="E658" s="159" t="s">
        <v>114</v>
      </c>
      <c r="F658" s="60">
        <v>0</v>
      </c>
      <c r="G658" s="171">
        <v>6800</v>
      </c>
      <c r="H658" s="171">
        <v>6800</v>
      </c>
      <c r="I658" s="171">
        <v>0</v>
      </c>
      <c r="J658" s="32">
        <f>H658*100/G658</f>
        <v>100</v>
      </c>
      <c r="AG658" s="95"/>
      <c r="AH658" s="33"/>
      <c r="AI658" s="33"/>
      <c r="AJ658" s="33"/>
      <c r="AK658" s="33"/>
      <c r="AL658" s="33"/>
      <c r="AM658" s="95"/>
      <c r="AN658" s="113"/>
    </row>
    <row r="659" spans="1:40" s="12" customFormat="1" ht="15" customHeight="1">
      <c r="A659" s="10"/>
      <c r="B659" s="26"/>
      <c r="C659" s="62"/>
      <c r="D659" s="28" t="s">
        <v>29</v>
      </c>
      <c r="E659" s="29" t="s">
        <v>30</v>
      </c>
      <c r="F659" s="60" t="str">
        <f aca="true" t="shared" si="49" ref="F659:F669">AN659</f>
        <v>3 500,00</v>
      </c>
      <c r="G659" s="171">
        <v>3889</v>
      </c>
      <c r="H659" s="171">
        <v>3888.79</v>
      </c>
      <c r="I659" s="171">
        <v>0</v>
      </c>
      <c r="J659" s="32">
        <f t="shared" si="46"/>
        <v>99.9946001542813</v>
      </c>
      <c r="AG659" s="95" t="s">
        <v>29</v>
      </c>
      <c r="AH659" s="33">
        <f t="shared" si="48"/>
        <v>0</v>
      </c>
      <c r="AI659" s="33"/>
      <c r="AJ659" s="33"/>
      <c r="AK659" s="33"/>
      <c r="AL659" s="33"/>
      <c r="AM659" s="95" t="s">
        <v>29</v>
      </c>
      <c r="AN659" s="113" t="s">
        <v>578</v>
      </c>
    </row>
    <row r="660" spans="1:40" s="12" customFormat="1" ht="15" customHeight="1">
      <c r="A660" s="10"/>
      <c r="B660" s="26"/>
      <c r="C660" s="62"/>
      <c r="D660" s="28" t="s">
        <v>37</v>
      </c>
      <c r="E660" s="29" t="s">
        <v>38</v>
      </c>
      <c r="F660" s="60" t="str">
        <f t="shared" si="49"/>
        <v>7 860,00</v>
      </c>
      <c r="G660" s="171">
        <v>7271</v>
      </c>
      <c r="H660" s="171">
        <v>6634.49</v>
      </c>
      <c r="I660" s="171">
        <v>13.74</v>
      </c>
      <c r="J660" s="32">
        <f t="shared" si="46"/>
        <v>91.24590840324576</v>
      </c>
      <c r="AG660" s="95" t="s">
        <v>37</v>
      </c>
      <c r="AH660" s="33">
        <f t="shared" si="48"/>
        <v>0</v>
      </c>
      <c r="AI660" s="33"/>
      <c r="AJ660" s="33"/>
      <c r="AK660" s="33"/>
      <c r="AL660" s="33"/>
      <c r="AM660" s="95" t="s">
        <v>37</v>
      </c>
      <c r="AN660" s="113" t="s">
        <v>620</v>
      </c>
    </row>
    <row r="661" spans="1:40" s="12" customFormat="1" ht="15" customHeight="1">
      <c r="A661" s="10"/>
      <c r="B661" s="26"/>
      <c r="C661" s="62"/>
      <c r="D661" s="28" t="s">
        <v>41</v>
      </c>
      <c r="E661" s="29" t="s">
        <v>42</v>
      </c>
      <c r="F661" s="60" t="str">
        <f t="shared" si="49"/>
        <v>900,00</v>
      </c>
      <c r="G661" s="171">
        <v>188</v>
      </c>
      <c r="H661" s="171">
        <v>188</v>
      </c>
      <c r="I661" s="171">
        <v>0</v>
      </c>
      <c r="J661" s="32">
        <f t="shared" si="46"/>
        <v>100</v>
      </c>
      <c r="AG661" s="95" t="s">
        <v>41</v>
      </c>
      <c r="AH661" s="33">
        <f t="shared" si="48"/>
        <v>0</v>
      </c>
      <c r="AI661" s="33"/>
      <c r="AJ661" s="33"/>
      <c r="AK661" s="33"/>
      <c r="AL661" s="33"/>
      <c r="AM661" s="95" t="s">
        <v>41</v>
      </c>
      <c r="AN661" s="113" t="s">
        <v>621</v>
      </c>
    </row>
    <row r="662" spans="1:40" s="12" customFormat="1" ht="15" customHeight="1">
      <c r="A662" s="10"/>
      <c r="B662" s="26"/>
      <c r="C662" s="62"/>
      <c r="D662" s="28" t="s">
        <v>43</v>
      </c>
      <c r="E662" s="29" t="s">
        <v>44</v>
      </c>
      <c r="F662" s="60" t="str">
        <f t="shared" si="49"/>
        <v>1 250,00</v>
      </c>
      <c r="G662" s="171">
        <v>2011</v>
      </c>
      <c r="H662" s="171">
        <v>1665.37</v>
      </c>
      <c r="I662" s="171">
        <v>15.68</v>
      </c>
      <c r="J662" s="32">
        <f t="shared" si="46"/>
        <v>82.81302834410741</v>
      </c>
      <c r="AG662" s="95" t="s">
        <v>43</v>
      </c>
      <c r="AH662" s="33">
        <f t="shared" si="48"/>
        <v>0</v>
      </c>
      <c r="AI662" s="33"/>
      <c r="AJ662" s="33"/>
      <c r="AK662" s="33"/>
      <c r="AL662" s="33"/>
      <c r="AM662" s="95" t="s">
        <v>43</v>
      </c>
      <c r="AN662" s="113" t="s">
        <v>622</v>
      </c>
    </row>
    <row r="663" spans="1:40" s="12" customFormat="1" ht="45">
      <c r="A663" s="10"/>
      <c r="B663" s="26"/>
      <c r="C663" s="62"/>
      <c r="D663" s="28" t="s">
        <v>47</v>
      </c>
      <c r="E663" s="29" t="s">
        <v>48</v>
      </c>
      <c r="F663" s="60" t="str">
        <f t="shared" si="49"/>
        <v>770,00</v>
      </c>
      <c r="G663" s="171">
        <v>180</v>
      </c>
      <c r="H663" s="171">
        <v>178.41</v>
      </c>
      <c r="I663" s="171">
        <v>0</v>
      </c>
      <c r="J663" s="32">
        <f t="shared" si="46"/>
        <v>99.11666666666666</v>
      </c>
      <c r="AG663" s="95" t="s">
        <v>47</v>
      </c>
      <c r="AH663" s="33">
        <f t="shared" si="48"/>
        <v>0</v>
      </c>
      <c r="AI663" s="33"/>
      <c r="AJ663" s="33"/>
      <c r="AK663" s="33"/>
      <c r="AL663" s="33"/>
      <c r="AM663" s="95" t="s">
        <v>47</v>
      </c>
      <c r="AN663" s="113" t="s">
        <v>559</v>
      </c>
    </row>
    <row r="664" spans="1:40" s="12" customFormat="1" ht="45">
      <c r="A664" s="10"/>
      <c r="B664" s="26"/>
      <c r="C664" s="62"/>
      <c r="D664" s="28" t="s">
        <v>49</v>
      </c>
      <c r="E664" s="29" t="s">
        <v>50</v>
      </c>
      <c r="F664" s="60" t="str">
        <f t="shared" si="49"/>
        <v>1 260,00</v>
      </c>
      <c r="G664" s="171">
        <v>1034</v>
      </c>
      <c r="H664" s="171">
        <v>1033.2</v>
      </c>
      <c r="I664" s="171">
        <v>0</v>
      </c>
      <c r="J664" s="32">
        <f t="shared" si="46"/>
        <v>99.92263056092844</v>
      </c>
      <c r="AG664" s="95" t="s">
        <v>49</v>
      </c>
      <c r="AH664" s="33">
        <f t="shared" si="48"/>
        <v>0</v>
      </c>
      <c r="AI664" s="33"/>
      <c r="AJ664" s="33"/>
      <c r="AK664" s="33"/>
      <c r="AL664" s="33"/>
      <c r="AM664" s="95" t="s">
        <v>49</v>
      </c>
      <c r="AN664" s="113" t="s">
        <v>534</v>
      </c>
    </row>
    <row r="665" spans="1:40" s="12" customFormat="1" ht="33.75">
      <c r="A665" s="10"/>
      <c r="B665" s="26"/>
      <c r="C665" s="62"/>
      <c r="D665" s="28" t="s">
        <v>69</v>
      </c>
      <c r="E665" s="29" t="s">
        <v>70</v>
      </c>
      <c r="F665" s="60" t="str">
        <f t="shared" si="49"/>
        <v>4 375,00</v>
      </c>
      <c r="G665" s="171">
        <v>4260</v>
      </c>
      <c r="H665" s="171">
        <v>4259.76</v>
      </c>
      <c r="I665" s="171">
        <v>0</v>
      </c>
      <c r="J665" s="32">
        <f t="shared" si="46"/>
        <v>99.9943661971831</v>
      </c>
      <c r="AG665" s="95" t="s">
        <v>69</v>
      </c>
      <c r="AH665" s="33">
        <f t="shared" si="48"/>
        <v>0</v>
      </c>
      <c r="AI665" s="33"/>
      <c r="AJ665" s="33"/>
      <c r="AK665" s="33"/>
      <c r="AL665" s="33"/>
      <c r="AM665" s="95" t="s">
        <v>69</v>
      </c>
      <c r="AN665" s="113" t="s">
        <v>623</v>
      </c>
    </row>
    <row r="666" spans="1:40" s="12" customFormat="1" ht="11.25">
      <c r="A666" s="10"/>
      <c r="B666" s="26"/>
      <c r="C666" s="62"/>
      <c r="D666" s="28" t="s">
        <v>51</v>
      </c>
      <c r="E666" s="29" t="s">
        <v>115</v>
      </c>
      <c r="F666" s="60" t="str">
        <f t="shared" si="49"/>
        <v>1 100,00</v>
      </c>
      <c r="G666" s="171">
        <v>3255</v>
      </c>
      <c r="H666" s="171">
        <v>2699.16</v>
      </c>
      <c r="I666" s="171">
        <v>0</v>
      </c>
      <c r="J666" s="32">
        <f t="shared" si="46"/>
        <v>82.92350230414746</v>
      </c>
      <c r="AG666" s="95" t="s">
        <v>51</v>
      </c>
      <c r="AH666" s="33">
        <f t="shared" si="48"/>
        <v>0</v>
      </c>
      <c r="AI666" s="33"/>
      <c r="AJ666" s="33"/>
      <c r="AK666" s="33"/>
      <c r="AL666" s="33"/>
      <c r="AM666" s="95" t="s">
        <v>51</v>
      </c>
      <c r="AN666" s="113" t="s">
        <v>624</v>
      </c>
    </row>
    <row r="667" spans="1:40" s="12" customFormat="1" ht="11.25">
      <c r="A667" s="10"/>
      <c r="B667" s="26"/>
      <c r="C667" s="62"/>
      <c r="D667" s="28" t="s">
        <v>52</v>
      </c>
      <c r="E667" s="29" t="s">
        <v>53</v>
      </c>
      <c r="F667" s="60" t="str">
        <f t="shared" si="49"/>
        <v>2 100,00</v>
      </c>
      <c r="G667" s="171">
        <v>1535</v>
      </c>
      <c r="H667" s="171">
        <v>1534.8</v>
      </c>
      <c r="I667" s="171">
        <v>0</v>
      </c>
      <c r="J667" s="32">
        <f t="shared" si="46"/>
        <v>99.9869706840391</v>
      </c>
      <c r="AG667" s="95" t="s">
        <v>52</v>
      </c>
      <c r="AH667" s="33">
        <f t="shared" si="48"/>
        <v>0</v>
      </c>
      <c r="AI667" s="33"/>
      <c r="AJ667" s="33"/>
      <c r="AK667" s="33"/>
      <c r="AL667" s="33"/>
      <c r="AM667" s="95" t="s">
        <v>52</v>
      </c>
      <c r="AN667" s="113" t="s">
        <v>440</v>
      </c>
    </row>
    <row r="668" spans="1:40" s="12" customFormat="1" ht="22.5">
      <c r="A668" s="10"/>
      <c r="B668" s="26"/>
      <c r="C668" s="62"/>
      <c r="D668" s="28" t="s">
        <v>54</v>
      </c>
      <c r="E668" s="29" t="s">
        <v>55</v>
      </c>
      <c r="F668" s="60" t="str">
        <f t="shared" si="49"/>
        <v>24 980,00</v>
      </c>
      <c r="G668" s="171">
        <v>24978</v>
      </c>
      <c r="H668" s="171">
        <v>24978</v>
      </c>
      <c r="I668" s="171">
        <v>0</v>
      </c>
      <c r="J668" s="32">
        <f t="shared" si="46"/>
        <v>100</v>
      </c>
      <c r="AG668" s="95" t="s">
        <v>54</v>
      </c>
      <c r="AH668" s="33">
        <f t="shared" si="48"/>
        <v>0</v>
      </c>
      <c r="AI668" s="33"/>
      <c r="AJ668" s="33"/>
      <c r="AK668" s="33"/>
      <c r="AL668" s="33"/>
      <c r="AM668" s="95" t="s">
        <v>54</v>
      </c>
      <c r="AN668" s="113" t="s">
        <v>625</v>
      </c>
    </row>
    <row r="669" spans="1:40" s="12" customFormat="1" ht="15" customHeight="1">
      <c r="A669" s="10"/>
      <c r="B669" s="26"/>
      <c r="C669" s="62"/>
      <c r="D669" s="28" t="s">
        <v>56</v>
      </c>
      <c r="E669" s="29" t="s">
        <v>57</v>
      </c>
      <c r="F669" s="60" t="str">
        <f t="shared" si="49"/>
        <v>684,00</v>
      </c>
      <c r="G669" s="171">
        <v>699</v>
      </c>
      <c r="H669" s="171">
        <v>699</v>
      </c>
      <c r="I669" s="171">
        <v>0</v>
      </c>
      <c r="J669" s="32">
        <f t="shared" si="46"/>
        <v>100</v>
      </c>
      <c r="AG669" s="95" t="s">
        <v>56</v>
      </c>
      <c r="AH669" s="33">
        <f t="shared" si="48"/>
        <v>0</v>
      </c>
      <c r="AI669" s="33"/>
      <c r="AJ669" s="33"/>
      <c r="AK669" s="33"/>
      <c r="AL669" s="33"/>
      <c r="AM669" s="95" t="s">
        <v>56</v>
      </c>
      <c r="AN669" s="113" t="s">
        <v>626</v>
      </c>
    </row>
    <row r="670" spans="1:40" s="12" customFormat="1" ht="15" customHeight="1">
      <c r="A670" s="10"/>
      <c r="B670" s="26"/>
      <c r="C670" s="62"/>
      <c r="D670" s="158" t="s">
        <v>118</v>
      </c>
      <c r="E670" s="159" t="s">
        <v>119</v>
      </c>
      <c r="F670" s="60">
        <v>0</v>
      </c>
      <c r="G670" s="171">
        <v>1152</v>
      </c>
      <c r="H670" s="171">
        <v>1147.35</v>
      </c>
      <c r="I670" s="171">
        <v>14.77</v>
      </c>
      <c r="J670" s="32">
        <f t="shared" si="46"/>
        <v>99.59635416666666</v>
      </c>
      <c r="AG670" s="136"/>
      <c r="AH670" s="33"/>
      <c r="AI670" s="33"/>
      <c r="AJ670" s="33"/>
      <c r="AK670" s="33"/>
      <c r="AL670" s="33"/>
      <c r="AM670" s="136"/>
      <c r="AN670" s="70"/>
    </row>
    <row r="671" spans="1:40" s="12" customFormat="1" ht="15" customHeight="1">
      <c r="A671" s="10"/>
      <c r="B671" s="26"/>
      <c r="C671" s="72">
        <v>85395</v>
      </c>
      <c r="D671" s="144"/>
      <c r="E671" s="145" t="s">
        <v>230</v>
      </c>
      <c r="F671" s="139">
        <f>F672</f>
        <v>0</v>
      </c>
      <c r="G671" s="139">
        <f>G672</f>
        <v>9600</v>
      </c>
      <c r="H671" s="139">
        <f>H672</f>
        <v>8791.5</v>
      </c>
      <c r="I671" s="139">
        <f>I672</f>
        <v>0</v>
      </c>
      <c r="J671" s="57">
        <f t="shared" si="46"/>
        <v>91.578125</v>
      </c>
      <c r="AG671" s="136"/>
      <c r="AH671" s="33"/>
      <c r="AI671" s="33"/>
      <c r="AJ671" s="33"/>
      <c r="AK671" s="33"/>
      <c r="AL671" s="33"/>
      <c r="AM671" s="136"/>
      <c r="AN671" s="70"/>
    </row>
    <row r="672" spans="1:40" s="12" customFormat="1" ht="15" customHeight="1">
      <c r="A672" s="10"/>
      <c r="B672" s="26"/>
      <c r="C672" s="62"/>
      <c r="D672" s="28" t="s">
        <v>43</v>
      </c>
      <c r="E672" s="29" t="s">
        <v>44</v>
      </c>
      <c r="F672" s="60">
        <v>0</v>
      </c>
      <c r="G672" s="171">
        <v>9600</v>
      </c>
      <c r="H672" s="171">
        <v>8791.5</v>
      </c>
      <c r="I672" s="171">
        <v>0</v>
      </c>
      <c r="J672" s="32">
        <f t="shared" si="46"/>
        <v>91.578125</v>
      </c>
      <c r="AG672" s="136"/>
      <c r="AH672" s="33"/>
      <c r="AI672" s="33"/>
      <c r="AJ672" s="33"/>
      <c r="AK672" s="33"/>
      <c r="AL672" s="33"/>
      <c r="AM672" s="136"/>
      <c r="AN672" s="70"/>
    </row>
    <row r="673" spans="1:40" s="12" customFormat="1" ht="15" customHeight="1">
      <c r="A673" s="10"/>
      <c r="B673" s="13" t="s">
        <v>15</v>
      </c>
      <c r="C673" s="14"/>
      <c r="D673" s="14"/>
      <c r="E673" s="43" t="s">
        <v>268</v>
      </c>
      <c r="F673" s="16">
        <f>F674+F694+F713+F738+F761</f>
        <v>6006143</v>
      </c>
      <c r="G673" s="16">
        <f>G674+G694+G713+G738+G761</f>
        <v>6495430</v>
      </c>
      <c r="H673" s="16">
        <f>H674+H694+H713+H738+H761</f>
        <v>6336566.38</v>
      </c>
      <c r="I673" s="16">
        <f>I674+I694+I713+I738+I761</f>
        <v>549195.87</v>
      </c>
      <c r="J673" s="17">
        <f t="shared" si="46"/>
        <v>97.55422473954765</v>
      </c>
      <c r="AH673" s="33">
        <f t="shared" si="48"/>
        <v>0</v>
      </c>
      <c r="AI673" s="33"/>
      <c r="AJ673" s="33"/>
      <c r="AK673" s="33"/>
      <c r="AL673" s="33"/>
      <c r="AN673" s="116"/>
    </row>
    <row r="674" spans="1:40" s="12" customFormat="1" ht="33.75">
      <c r="A674" s="10"/>
      <c r="B674" s="26"/>
      <c r="C674" s="20" t="s">
        <v>269</v>
      </c>
      <c r="D674" s="20"/>
      <c r="E674" s="21" t="s">
        <v>270</v>
      </c>
      <c r="F674" s="22">
        <f>F675+F676+F677+F678+F679+F680+F681+F682+F683+F684+F686+F687+F688+F689+F690+F691+F692+F693+F685</f>
        <v>988653</v>
      </c>
      <c r="G674" s="22">
        <f>SUM(G675:G693)</f>
        <v>1042559</v>
      </c>
      <c r="H674" s="22">
        <f>SUM(H675:H693)</f>
        <v>1011270.51</v>
      </c>
      <c r="I674" s="22">
        <f>SUM(I675:I693)</f>
        <v>91480.99999999999</v>
      </c>
      <c r="J674" s="23">
        <f t="shared" si="46"/>
        <v>96.99887584299785</v>
      </c>
      <c r="AH674" s="33">
        <f t="shared" si="48"/>
        <v>0</v>
      </c>
      <c r="AI674" s="33"/>
      <c r="AJ674" s="33"/>
      <c r="AK674" s="33"/>
      <c r="AL674" s="33"/>
      <c r="AN674" s="116"/>
    </row>
    <row r="675" spans="1:40" s="12" customFormat="1" ht="22.5">
      <c r="A675" s="10"/>
      <c r="B675" s="26"/>
      <c r="C675" s="62"/>
      <c r="D675" s="28" t="s">
        <v>101</v>
      </c>
      <c r="E675" s="29" t="s">
        <v>102</v>
      </c>
      <c r="F675" s="60" t="str">
        <f aca="true" t="shared" si="50" ref="F675:F693">AN675</f>
        <v>691 233,00</v>
      </c>
      <c r="G675" s="171">
        <v>688233</v>
      </c>
      <c r="H675" s="171">
        <v>669727.7</v>
      </c>
      <c r="I675" s="171">
        <v>16199.36</v>
      </c>
      <c r="J675" s="32">
        <f t="shared" si="46"/>
        <v>97.31118676378493</v>
      </c>
      <c r="AG675" s="95" t="s">
        <v>101</v>
      </c>
      <c r="AH675" s="33">
        <f t="shared" si="48"/>
        <v>0</v>
      </c>
      <c r="AI675" s="33"/>
      <c r="AJ675" s="33"/>
      <c r="AK675" s="33"/>
      <c r="AL675" s="33"/>
      <c r="AM675" s="95" t="s">
        <v>101</v>
      </c>
      <c r="AN675" s="113" t="s">
        <v>627</v>
      </c>
    </row>
    <row r="676" spans="1:40" s="12" customFormat="1" ht="15" customHeight="1">
      <c r="A676" s="10"/>
      <c r="B676" s="26"/>
      <c r="C676" s="62"/>
      <c r="D676" s="28" t="s">
        <v>111</v>
      </c>
      <c r="E676" s="29" t="s">
        <v>112</v>
      </c>
      <c r="F676" s="60" t="str">
        <f t="shared" si="50"/>
        <v>54 720,00</v>
      </c>
      <c r="G676" s="171">
        <v>54194</v>
      </c>
      <c r="H676" s="171">
        <v>54192.36</v>
      </c>
      <c r="I676" s="171">
        <v>54653.26</v>
      </c>
      <c r="J676" s="32">
        <f t="shared" si="46"/>
        <v>99.99697383474185</v>
      </c>
      <c r="AG676" s="95" t="s">
        <v>111</v>
      </c>
      <c r="AH676" s="33">
        <f t="shared" si="48"/>
        <v>0</v>
      </c>
      <c r="AI676" s="33"/>
      <c r="AJ676" s="33"/>
      <c r="AK676" s="33"/>
      <c r="AL676" s="33"/>
      <c r="AM676" s="95" t="s">
        <v>111</v>
      </c>
      <c r="AN676" s="113" t="s">
        <v>628</v>
      </c>
    </row>
    <row r="677" spans="1:40" s="12" customFormat="1" ht="15" customHeight="1">
      <c r="A677" s="10"/>
      <c r="B677" s="26"/>
      <c r="C677" s="62"/>
      <c r="D677" s="28" t="s">
        <v>103</v>
      </c>
      <c r="E677" s="29" t="s">
        <v>104</v>
      </c>
      <c r="F677" s="60" t="str">
        <f t="shared" si="50"/>
        <v>114 050,00</v>
      </c>
      <c r="G677" s="171">
        <v>119050</v>
      </c>
      <c r="H677" s="171">
        <v>118638.89</v>
      </c>
      <c r="I677" s="171">
        <v>17581.39</v>
      </c>
      <c r="J677" s="32">
        <f t="shared" si="46"/>
        <v>99.65467450650986</v>
      </c>
      <c r="AG677" s="95" t="s">
        <v>103</v>
      </c>
      <c r="AH677" s="33">
        <f t="shared" si="48"/>
        <v>0</v>
      </c>
      <c r="AI677" s="33"/>
      <c r="AJ677" s="33"/>
      <c r="AK677" s="33"/>
      <c r="AL677" s="33"/>
      <c r="AM677" s="95" t="s">
        <v>103</v>
      </c>
      <c r="AN677" s="113" t="s">
        <v>629</v>
      </c>
    </row>
    <row r="678" spans="1:40" s="12" customFormat="1" ht="15" customHeight="1">
      <c r="A678" s="10"/>
      <c r="B678" s="26"/>
      <c r="C678" s="62"/>
      <c r="D678" s="28" t="s">
        <v>105</v>
      </c>
      <c r="E678" s="29" t="s">
        <v>106</v>
      </c>
      <c r="F678" s="60" t="str">
        <f t="shared" si="50"/>
        <v>16 340,00</v>
      </c>
      <c r="G678" s="171">
        <v>16340</v>
      </c>
      <c r="H678" s="171">
        <v>16001.58</v>
      </c>
      <c r="I678" s="171">
        <v>2552.59</v>
      </c>
      <c r="J678" s="32">
        <f t="shared" si="46"/>
        <v>97.92888616891065</v>
      </c>
      <c r="AG678" s="95" t="s">
        <v>105</v>
      </c>
      <c r="AH678" s="33">
        <f t="shared" si="48"/>
        <v>0</v>
      </c>
      <c r="AI678" s="33"/>
      <c r="AJ678" s="33"/>
      <c r="AK678" s="33"/>
      <c r="AL678" s="33"/>
      <c r="AM678" s="95" t="s">
        <v>105</v>
      </c>
      <c r="AN678" s="113" t="s">
        <v>630</v>
      </c>
    </row>
    <row r="679" spans="1:40" s="12" customFormat="1" ht="15" customHeight="1">
      <c r="A679" s="10"/>
      <c r="B679" s="26"/>
      <c r="C679" s="62"/>
      <c r="D679" s="28" t="s">
        <v>113</v>
      </c>
      <c r="E679" s="29" t="s">
        <v>114</v>
      </c>
      <c r="F679" s="60" t="str">
        <f t="shared" si="50"/>
        <v>20 000,00</v>
      </c>
      <c r="G679" s="171">
        <v>29418</v>
      </c>
      <c r="H679" s="171">
        <v>25200</v>
      </c>
      <c r="I679" s="171">
        <v>494.4</v>
      </c>
      <c r="J679" s="32">
        <f t="shared" si="46"/>
        <v>85.66183968998573</v>
      </c>
      <c r="AG679" s="95" t="s">
        <v>113</v>
      </c>
      <c r="AH679" s="33">
        <f t="shared" si="48"/>
        <v>0</v>
      </c>
      <c r="AI679" s="33"/>
      <c r="AJ679" s="33"/>
      <c r="AK679" s="33"/>
      <c r="AL679" s="33"/>
      <c r="AM679" s="95" t="s">
        <v>113</v>
      </c>
      <c r="AN679" s="113" t="s">
        <v>349</v>
      </c>
    </row>
    <row r="680" spans="1:40" s="12" customFormat="1" ht="15" customHeight="1">
      <c r="A680" s="10"/>
      <c r="B680" s="26"/>
      <c r="C680" s="62"/>
      <c r="D680" s="28" t="s">
        <v>29</v>
      </c>
      <c r="E680" s="29" t="s">
        <v>30</v>
      </c>
      <c r="F680" s="60" t="str">
        <f t="shared" si="50"/>
        <v>5 000,00</v>
      </c>
      <c r="G680" s="171">
        <v>8100</v>
      </c>
      <c r="H680" s="171">
        <v>8098.37</v>
      </c>
      <c r="I680" s="171">
        <v>0</v>
      </c>
      <c r="J680" s="32">
        <f t="shared" si="46"/>
        <v>99.97987654320988</v>
      </c>
      <c r="AG680" s="95" t="s">
        <v>29</v>
      </c>
      <c r="AH680" s="33">
        <f t="shared" si="48"/>
        <v>0</v>
      </c>
      <c r="AI680" s="33"/>
      <c r="AJ680" s="33"/>
      <c r="AK680" s="33"/>
      <c r="AL680" s="33"/>
      <c r="AM680" s="95" t="s">
        <v>29</v>
      </c>
      <c r="AN680" s="113" t="s">
        <v>358</v>
      </c>
    </row>
    <row r="681" spans="1:40" s="12" customFormat="1" ht="33.75">
      <c r="A681" s="10"/>
      <c r="B681" s="26"/>
      <c r="C681" s="62"/>
      <c r="D681" s="28" t="s">
        <v>33</v>
      </c>
      <c r="E681" s="29" t="s">
        <v>34</v>
      </c>
      <c r="F681" s="60" t="str">
        <f t="shared" si="50"/>
        <v>600,00</v>
      </c>
      <c r="G681" s="171">
        <v>398</v>
      </c>
      <c r="H681" s="171">
        <v>397.51</v>
      </c>
      <c r="I681" s="171">
        <v>0</v>
      </c>
      <c r="J681" s="32">
        <f t="shared" si="46"/>
        <v>99.87688442211055</v>
      </c>
      <c r="AG681" s="95" t="s">
        <v>33</v>
      </c>
      <c r="AH681" s="33">
        <f t="shared" si="48"/>
        <v>0</v>
      </c>
      <c r="AI681" s="33"/>
      <c r="AJ681" s="33"/>
      <c r="AK681" s="33"/>
      <c r="AL681" s="33"/>
      <c r="AM681" s="95" t="s">
        <v>33</v>
      </c>
      <c r="AN681" s="113" t="s">
        <v>336</v>
      </c>
    </row>
    <row r="682" spans="1:40" s="12" customFormat="1" ht="22.5">
      <c r="A682" s="10"/>
      <c r="B682" s="26"/>
      <c r="C682" s="62"/>
      <c r="D682" s="28" t="s">
        <v>35</v>
      </c>
      <c r="E682" s="29" t="s">
        <v>36</v>
      </c>
      <c r="F682" s="60" t="str">
        <f t="shared" si="50"/>
        <v>4 600,00</v>
      </c>
      <c r="G682" s="171">
        <v>4600</v>
      </c>
      <c r="H682" s="171">
        <v>4588.05</v>
      </c>
      <c r="I682" s="171">
        <v>0</v>
      </c>
      <c r="J682" s="32">
        <f t="shared" si="46"/>
        <v>99.74021739130434</v>
      </c>
      <c r="AG682" s="95" t="s">
        <v>35</v>
      </c>
      <c r="AH682" s="33">
        <f t="shared" si="48"/>
        <v>0</v>
      </c>
      <c r="AI682" s="33"/>
      <c r="AJ682" s="33"/>
      <c r="AK682" s="33"/>
      <c r="AL682" s="33"/>
      <c r="AM682" s="95" t="s">
        <v>35</v>
      </c>
      <c r="AN682" s="113" t="s">
        <v>610</v>
      </c>
    </row>
    <row r="683" spans="1:40" s="12" customFormat="1" ht="11.25">
      <c r="A683" s="10"/>
      <c r="B683" s="26"/>
      <c r="C683" s="62"/>
      <c r="D683" s="28" t="s">
        <v>37</v>
      </c>
      <c r="E683" s="29" t="s">
        <v>38</v>
      </c>
      <c r="F683" s="60" t="str">
        <f t="shared" si="50"/>
        <v>10 000,00</v>
      </c>
      <c r="G683" s="171">
        <v>28700</v>
      </c>
      <c r="H683" s="171">
        <v>21122.56</v>
      </c>
      <c r="I683" s="171">
        <v>0</v>
      </c>
      <c r="J683" s="32">
        <f t="shared" si="46"/>
        <v>73.59777003484321</v>
      </c>
      <c r="AG683" s="95" t="s">
        <v>37</v>
      </c>
      <c r="AH683" s="33">
        <f t="shared" si="48"/>
        <v>0</v>
      </c>
      <c r="AI683" s="33"/>
      <c r="AJ683" s="33"/>
      <c r="AK683" s="33"/>
      <c r="AL683" s="33"/>
      <c r="AM683" s="95" t="s">
        <v>37</v>
      </c>
      <c r="AN683" s="113" t="s">
        <v>361</v>
      </c>
    </row>
    <row r="684" spans="1:40" s="12" customFormat="1" ht="15" customHeight="1">
      <c r="A684" s="10"/>
      <c r="B684" s="26"/>
      <c r="C684" s="62"/>
      <c r="D684" s="28" t="s">
        <v>39</v>
      </c>
      <c r="E684" s="29" t="s">
        <v>40</v>
      </c>
      <c r="F684" s="60" t="str">
        <f t="shared" si="50"/>
        <v>1 000,00</v>
      </c>
      <c r="G684" s="171">
        <v>4750</v>
      </c>
      <c r="H684" s="171">
        <v>4715.93</v>
      </c>
      <c r="I684" s="171">
        <v>0</v>
      </c>
      <c r="J684" s="32">
        <f t="shared" si="46"/>
        <v>99.28273684210527</v>
      </c>
      <c r="AG684" s="95" t="s">
        <v>39</v>
      </c>
      <c r="AH684" s="33">
        <f t="shared" si="48"/>
        <v>0</v>
      </c>
      <c r="AI684" s="33"/>
      <c r="AJ684" s="33"/>
      <c r="AK684" s="33"/>
      <c r="AL684" s="33"/>
      <c r="AM684" s="95" t="s">
        <v>39</v>
      </c>
      <c r="AN684" s="113" t="s">
        <v>334</v>
      </c>
    </row>
    <row r="685" spans="1:40" s="12" customFormat="1" ht="15" customHeight="1">
      <c r="A685" s="10"/>
      <c r="B685" s="26"/>
      <c r="C685" s="62"/>
      <c r="D685" s="28">
        <v>4280</v>
      </c>
      <c r="E685" s="29" t="s">
        <v>42</v>
      </c>
      <c r="F685" s="60" t="str">
        <f t="shared" si="50"/>
        <v>750,00</v>
      </c>
      <c r="G685" s="171">
        <v>2050</v>
      </c>
      <c r="H685" s="171">
        <v>2050</v>
      </c>
      <c r="I685" s="171">
        <v>0</v>
      </c>
      <c r="J685" s="32">
        <f t="shared" si="46"/>
        <v>100</v>
      </c>
      <c r="AG685" s="95" t="s">
        <v>41</v>
      </c>
      <c r="AH685" s="33">
        <f t="shared" si="48"/>
        <v>0</v>
      </c>
      <c r="AI685" s="33"/>
      <c r="AJ685" s="33"/>
      <c r="AK685" s="33"/>
      <c r="AL685" s="33"/>
      <c r="AM685" s="95" t="s">
        <v>41</v>
      </c>
      <c r="AN685" s="113" t="s">
        <v>631</v>
      </c>
    </row>
    <row r="686" spans="1:40" s="12" customFormat="1" ht="15" customHeight="1">
      <c r="A686" s="10"/>
      <c r="B686" s="26"/>
      <c r="C686" s="62"/>
      <c r="D686" s="28" t="s">
        <v>43</v>
      </c>
      <c r="E686" s="29" t="s">
        <v>44</v>
      </c>
      <c r="F686" s="60" t="str">
        <f t="shared" si="50"/>
        <v>12 700,00</v>
      </c>
      <c r="G686" s="171">
        <v>22798</v>
      </c>
      <c r="H686" s="171">
        <v>22718.22</v>
      </c>
      <c r="I686" s="171">
        <v>0</v>
      </c>
      <c r="J686" s="32">
        <f t="shared" si="46"/>
        <v>99.65005702254584</v>
      </c>
      <c r="AG686" s="95" t="s">
        <v>43</v>
      </c>
      <c r="AH686" s="33">
        <f t="shared" si="48"/>
        <v>0</v>
      </c>
      <c r="AI686" s="33"/>
      <c r="AJ686" s="33"/>
      <c r="AK686" s="33"/>
      <c r="AL686" s="33"/>
      <c r="AM686" s="95" t="s">
        <v>43</v>
      </c>
      <c r="AN686" s="113" t="s">
        <v>632</v>
      </c>
    </row>
    <row r="687" spans="1:40" s="12" customFormat="1" ht="15" customHeight="1">
      <c r="A687" s="10"/>
      <c r="B687" s="26"/>
      <c r="C687" s="62"/>
      <c r="D687" s="28" t="s">
        <v>45</v>
      </c>
      <c r="E687" s="29" t="s">
        <v>46</v>
      </c>
      <c r="F687" s="60" t="str">
        <f t="shared" si="50"/>
        <v>2 340,00</v>
      </c>
      <c r="G687" s="171">
        <v>2340</v>
      </c>
      <c r="H687" s="171">
        <v>2339.41</v>
      </c>
      <c r="I687" s="171">
        <v>0</v>
      </c>
      <c r="J687" s="32">
        <f aca="true" t="shared" si="51" ref="J687:J750">H687*100/G687</f>
        <v>99.97478632478632</v>
      </c>
      <c r="AG687" s="95" t="s">
        <v>45</v>
      </c>
      <c r="AH687" s="33">
        <f t="shared" si="48"/>
        <v>0</v>
      </c>
      <c r="AI687" s="33"/>
      <c r="AJ687" s="33"/>
      <c r="AK687" s="33"/>
      <c r="AL687" s="33"/>
      <c r="AM687" s="95" t="s">
        <v>45</v>
      </c>
      <c r="AN687" s="113" t="s">
        <v>633</v>
      </c>
    </row>
    <row r="688" spans="1:40" s="12" customFormat="1" ht="45">
      <c r="A688" s="10"/>
      <c r="B688" s="26"/>
      <c r="C688" s="62"/>
      <c r="D688" s="28" t="s">
        <v>47</v>
      </c>
      <c r="E688" s="29" t="s">
        <v>48</v>
      </c>
      <c r="F688" s="60" t="str">
        <f t="shared" si="50"/>
        <v>500,00</v>
      </c>
      <c r="G688" s="171">
        <v>500</v>
      </c>
      <c r="H688" s="171">
        <v>399.97</v>
      </c>
      <c r="I688" s="171">
        <v>0</v>
      </c>
      <c r="J688" s="32">
        <f t="shared" si="51"/>
        <v>79.994</v>
      </c>
      <c r="AG688" s="95" t="s">
        <v>47</v>
      </c>
      <c r="AH688" s="33">
        <f t="shared" si="48"/>
        <v>0</v>
      </c>
      <c r="AI688" s="33"/>
      <c r="AJ688" s="33"/>
      <c r="AK688" s="33"/>
      <c r="AL688" s="33"/>
      <c r="AM688" s="95" t="s">
        <v>47</v>
      </c>
      <c r="AN688" s="113" t="s">
        <v>337</v>
      </c>
    </row>
    <row r="689" spans="1:40" s="12" customFormat="1" ht="45">
      <c r="A689" s="10"/>
      <c r="B689" s="26"/>
      <c r="C689" s="62"/>
      <c r="D689" s="28" t="s">
        <v>49</v>
      </c>
      <c r="E689" s="29" t="s">
        <v>50</v>
      </c>
      <c r="F689" s="60" t="str">
        <f t="shared" si="50"/>
        <v>1 599,00</v>
      </c>
      <c r="G689" s="171">
        <v>1599</v>
      </c>
      <c r="H689" s="171">
        <v>1598.46</v>
      </c>
      <c r="I689" s="171">
        <v>0</v>
      </c>
      <c r="J689" s="32">
        <f t="shared" si="51"/>
        <v>99.96622889305816</v>
      </c>
      <c r="AG689" s="95" t="s">
        <v>49</v>
      </c>
      <c r="AH689" s="33">
        <f t="shared" si="48"/>
        <v>0</v>
      </c>
      <c r="AI689" s="33"/>
      <c r="AJ689" s="33"/>
      <c r="AK689" s="33"/>
      <c r="AL689" s="33"/>
      <c r="AM689" s="95" t="s">
        <v>49</v>
      </c>
      <c r="AN689" s="113" t="s">
        <v>634</v>
      </c>
    </row>
    <row r="690" spans="1:40" s="12" customFormat="1" ht="11.25">
      <c r="A690" s="10"/>
      <c r="B690" s="26"/>
      <c r="C690" s="62"/>
      <c r="D690" s="28" t="s">
        <v>51</v>
      </c>
      <c r="E690" s="29" t="s">
        <v>115</v>
      </c>
      <c r="F690" s="60" t="str">
        <f t="shared" si="50"/>
        <v>1 000,00</v>
      </c>
      <c r="G690" s="171">
        <v>5443</v>
      </c>
      <c r="H690" s="171">
        <v>5443</v>
      </c>
      <c r="I690" s="171">
        <v>0</v>
      </c>
      <c r="J690" s="32">
        <f t="shared" si="51"/>
        <v>100</v>
      </c>
      <c r="AG690" s="95" t="s">
        <v>51</v>
      </c>
      <c r="AH690" s="33">
        <f t="shared" si="48"/>
        <v>0</v>
      </c>
      <c r="AI690" s="33"/>
      <c r="AJ690" s="33"/>
      <c r="AK690" s="33"/>
      <c r="AL690" s="33"/>
      <c r="AM690" s="95" t="s">
        <v>51</v>
      </c>
      <c r="AN690" s="113" t="s">
        <v>334</v>
      </c>
    </row>
    <row r="691" spans="1:40" s="12" customFormat="1" ht="11.25">
      <c r="A691" s="10"/>
      <c r="B691" s="26"/>
      <c r="C691" s="62"/>
      <c r="D691" s="28" t="s">
        <v>52</v>
      </c>
      <c r="E691" s="29" t="s">
        <v>53</v>
      </c>
      <c r="F691" s="60" t="str">
        <f t="shared" si="50"/>
        <v>1 360,00</v>
      </c>
      <c r="G691" s="171">
        <v>1512</v>
      </c>
      <c r="H691" s="171">
        <v>1505.2</v>
      </c>
      <c r="I691" s="171">
        <v>0</v>
      </c>
      <c r="J691" s="32">
        <f t="shared" si="51"/>
        <v>99.55026455026454</v>
      </c>
      <c r="AG691" s="95" t="s">
        <v>52</v>
      </c>
      <c r="AH691" s="33">
        <f t="shared" si="48"/>
        <v>0</v>
      </c>
      <c r="AI691" s="33"/>
      <c r="AJ691" s="33"/>
      <c r="AK691" s="33"/>
      <c r="AL691" s="33"/>
      <c r="AM691" s="95" t="s">
        <v>52</v>
      </c>
      <c r="AN691" s="113" t="s">
        <v>635</v>
      </c>
    </row>
    <row r="692" spans="1:40" s="12" customFormat="1" ht="22.5">
      <c r="A692" s="10"/>
      <c r="B692" s="26"/>
      <c r="C692" s="62"/>
      <c r="D692" s="28" t="s">
        <v>54</v>
      </c>
      <c r="E692" s="29" t="s">
        <v>55</v>
      </c>
      <c r="F692" s="60" t="str">
        <f t="shared" si="50"/>
        <v>50 361,00</v>
      </c>
      <c r="G692" s="171">
        <v>52275</v>
      </c>
      <c r="H692" s="171">
        <v>52275</v>
      </c>
      <c r="I692" s="171">
        <v>0</v>
      </c>
      <c r="J692" s="32">
        <f t="shared" si="51"/>
        <v>100</v>
      </c>
      <c r="AG692" s="95" t="s">
        <v>54</v>
      </c>
      <c r="AH692" s="33">
        <f t="shared" si="48"/>
        <v>0</v>
      </c>
      <c r="AI692" s="33"/>
      <c r="AJ692" s="33"/>
      <c r="AK692" s="33"/>
      <c r="AL692" s="33"/>
      <c r="AM692" s="95" t="s">
        <v>54</v>
      </c>
      <c r="AN692" s="113" t="s">
        <v>636</v>
      </c>
    </row>
    <row r="693" spans="1:40" s="12" customFormat="1" ht="33.75">
      <c r="A693" s="10"/>
      <c r="B693" s="26"/>
      <c r="C693" s="62"/>
      <c r="D693" s="28" t="s">
        <v>60</v>
      </c>
      <c r="E693" s="29" t="s">
        <v>61</v>
      </c>
      <c r="F693" s="60" t="str">
        <f t="shared" si="50"/>
        <v>500,00</v>
      </c>
      <c r="G693" s="171">
        <v>259</v>
      </c>
      <c r="H693" s="171">
        <v>258.3</v>
      </c>
      <c r="I693" s="171">
        <v>0</v>
      </c>
      <c r="J693" s="32">
        <f t="shared" si="51"/>
        <v>99.72972972972973</v>
      </c>
      <c r="AG693" s="95" t="s">
        <v>60</v>
      </c>
      <c r="AH693" s="33">
        <f t="shared" si="48"/>
        <v>0</v>
      </c>
      <c r="AI693" s="33"/>
      <c r="AJ693" s="33"/>
      <c r="AK693" s="33"/>
      <c r="AL693" s="33"/>
      <c r="AM693" s="95" t="s">
        <v>60</v>
      </c>
      <c r="AN693" s="113" t="s">
        <v>337</v>
      </c>
    </row>
    <row r="694" spans="1:44" s="12" customFormat="1" ht="15" customHeight="1">
      <c r="A694" s="10"/>
      <c r="B694" s="26"/>
      <c r="C694" s="20" t="s">
        <v>271</v>
      </c>
      <c r="D694" s="20"/>
      <c r="E694" s="21" t="s">
        <v>272</v>
      </c>
      <c r="F694" s="22">
        <f>F695+F696+F697+F698+F699+F700+F701+F702+F703+F704+F705+F706+F707+F708+F709+F710+F711+F712</f>
        <v>311131</v>
      </c>
      <c r="G694" s="22">
        <f>SUM(G695:G712)</f>
        <v>292070</v>
      </c>
      <c r="H694" s="22">
        <f>SUM(H695:H712)</f>
        <v>244656.34</v>
      </c>
      <c r="I694" s="22">
        <f>SUM(I695:I712)</f>
        <v>21670.07</v>
      </c>
      <c r="J694" s="23">
        <f t="shared" si="51"/>
        <v>83.76633683705961</v>
      </c>
      <c r="K694" s="22">
        <f aca="true" t="shared" si="52" ref="K694:AF694">K696+K697+K698+K699+K700+K701+K702+K703+K704+K705+K706+K707+K708+K709+K710+K712</f>
        <v>0</v>
      </c>
      <c r="L694" s="22">
        <f t="shared" si="52"/>
        <v>0</v>
      </c>
      <c r="M694" s="22">
        <f t="shared" si="52"/>
        <v>0</v>
      </c>
      <c r="N694" s="22">
        <f t="shared" si="52"/>
        <v>0</v>
      </c>
      <c r="O694" s="22">
        <f t="shared" si="52"/>
        <v>0</v>
      </c>
      <c r="P694" s="22">
        <f t="shared" si="52"/>
        <v>0</v>
      </c>
      <c r="Q694" s="22">
        <f t="shared" si="52"/>
        <v>0</v>
      </c>
      <c r="R694" s="22">
        <f t="shared" si="52"/>
        <v>0</v>
      </c>
      <c r="S694" s="22">
        <f t="shared" si="52"/>
        <v>0</v>
      </c>
      <c r="T694" s="22">
        <f t="shared" si="52"/>
        <v>0</v>
      </c>
      <c r="U694" s="22">
        <f t="shared" si="52"/>
        <v>0</v>
      </c>
      <c r="V694" s="22">
        <f t="shared" si="52"/>
        <v>0</v>
      </c>
      <c r="W694" s="22">
        <f t="shared" si="52"/>
        <v>0</v>
      </c>
      <c r="X694" s="22">
        <f t="shared" si="52"/>
        <v>0</v>
      </c>
      <c r="Y694" s="22">
        <f t="shared" si="52"/>
        <v>0</v>
      </c>
      <c r="Z694" s="22">
        <f t="shared" si="52"/>
        <v>0</v>
      </c>
      <c r="AA694" s="22">
        <f t="shared" si="52"/>
        <v>0</v>
      </c>
      <c r="AB694" s="22">
        <f t="shared" si="52"/>
        <v>0</v>
      </c>
      <c r="AC694" s="22">
        <f t="shared" si="52"/>
        <v>0</v>
      </c>
      <c r="AD694" s="22">
        <f t="shared" si="52"/>
        <v>0</v>
      </c>
      <c r="AE694" s="22">
        <f t="shared" si="52"/>
        <v>0</v>
      </c>
      <c r="AF694" s="22">
        <f t="shared" si="52"/>
        <v>0</v>
      </c>
      <c r="AG694" s="105"/>
      <c r="AH694" s="33">
        <f t="shared" si="48"/>
        <v>0</v>
      </c>
      <c r="AI694" s="33"/>
      <c r="AJ694" s="33"/>
      <c r="AK694" s="33"/>
      <c r="AL694" s="33"/>
      <c r="AM694" s="108"/>
      <c r="AN694" s="114" t="s">
        <v>637</v>
      </c>
      <c r="AO694" s="105"/>
      <c r="AP694" s="105"/>
      <c r="AQ694" s="105"/>
      <c r="AR694" s="105"/>
    </row>
    <row r="695" spans="1:44" s="33" customFormat="1" ht="22.5">
      <c r="A695" s="25"/>
      <c r="B695" s="26"/>
      <c r="C695" s="129"/>
      <c r="D695" s="28" t="s">
        <v>109</v>
      </c>
      <c r="E695" s="29" t="s">
        <v>110</v>
      </c>
      <c r="F695" s="49" t="str">
        <f aca="true" t="shared" si="53" ref="F695:F712">AN695</f>
        <v>1 500,00</v>
      </c>
      <c r="G695" s="171">
        <v>1500</v>
      </c>
      <c r="H695" s="171">
        <v>330</v>
      </c>
      <c r="I695" s="171">
        <v>0</v>
      </c>
      <c r="J695" s="32">
        <f t="shared" si="51"/>
        <v>22</v>
      </c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95" t="s">
        <v>109</v>
      </c>
      <c r="AH695" s="33">
        <f t="shared" si="48"/>
        <v>0</v>
      </c>
      <c r="AM695" s="95" t="s">
        <v>109</v>
      </c>
      <c r="AN695" s="113" t="s">
        <v>323</v>
      </c>
      <c r="AO695" s="106"/>
      <c r="AP695" s="106"/>
      <c r="AQ695" s="106"/>
      <c r="AR695" s="106"/>
    </row>
    <row r="696" spans="1:40" s="67" customFormat="1" ht="22.5">
      <c r="A696" s="64"/>
      <c r="B696" s="65"/>
      <c r="C696" s="28"/>
      <c r="D696" s="28" t="s">
        <v>101</v>
      </c>
      <c r="E696" s="29" t="s">
        <v>102</v>
      </c>
      <c r="F696" s="49" t="str">
        <f t="shared" si="53"/>
        <v>198 650,00</v>
      </c>
      <c r="G696" s="171">
        <v>173221</v>
      </c>
      <c r="H696" s="171">
        <v>149153.81</v>
      </c>
      <c r="I696" s="171">
        <v>3486.3</v>
      </c>
      <c r="J696" s="32">
        <f t="shared" si="51"/>
        <v>86.10607836232327</v>
      </c>
      <c r="AG696" s="95" t="s">
        <v>101</v>
      </c>
      <c r="AH696" s="33">
        <f t="shared" si="48"/>
        <v>0</v>
      </c>
      <c r="AI696" s="33"/>
      <c r="AJ696" s="33"/>
      <c r="AK696" s="33"/>
      <c r="AL696" s="33"/>
      <c r="AM696" s="95" t="s">
        <v>101</v>
      </c>
      <c r="AN696" s="113" t="s">
        <v>638</v>
      </c>
    </row>
    <row r="697" spans="1:40" s="12" customFormat="1" ht="15" customHeight="1">
      <c r="A697" s="10"/>
      <c r="B697" s="26"/>
      <c r="C697" s="28"/>
      <c r="D697" s="28" t="s">
        <v>111</v>
      </c>
      <c r="E697" s="29" t="s">
        <v>112</v>
      </c>
      <c r="F697" s="49" t="str">
        <f t="shared" si="53"/>
        <v>11 860,00</v>
      </c>
      <c r="G697" s="171">
        <v>14624</v>
      </c>
      <c r="H697" s="171">
        <v>14622.52</v>
      </c>
      <c r="I697" s="171">
        <v>13295.94</v>
      </c>
      <c r="J697" s="32">
        <f t="shared" si="51"/>
        <v>99.9898796498906</v>
      </c>
      <c r="AG697" s="95" t="s">
        <v>111</v>
      </c>
      <c r="AH697" s="33">
        <f t="shared" si="48"/>
        <v>0</v>
      </c>
      <c r="AI697" s="33"/>
      <c r="AJ697" s="33"/>
      <c r="AK697" s="33"/>
      <c r="AL697" s="33"/>
      <c r="AM697" s="95" t="s">
        <v>111</v>
      </c>
      <c r="AN697" s="113" t="s">
        <v>639</v>
      </c>
    </row>
    <row r="698" spans="1:40" s="12" customFormat="1" ht="15" customHeight="1">
      <c r="A698" s="10"/>
      <c r="B698" s="26"/>
      <c r="C698" s="28"/>
      <c r="D698" s="28" t="s">
        <v>103</v>
      </c>
      <c r="E698" s="29" t="s">
        <v>104</v>
      </c>
      <c r="F698" s="49" t="str">
        <f t="shared" si="53"/>
        <v>31 935,00</v>
      </c>
      <c r="G698" s="171">
        <v>31935</v>
      </c>
      <c r="H698" s="171">
        <v>28601.57</v>
      </c>
      <c r="I698" s="171">
        <v>4291.21</v>
      </c>
      <c r="J698" s="32">
        <f t="shared" si="51"/>
        <v>89.56182871457648</v>
      </c>
      <c r="AG698" s="95" t="s">
        <v>103</v>
      </c>
      <c r="AH698" s="33">
        <f t="shared" si="48"/>
        <v>0</v>
      </c>
      <c r="AI698" s="33"/>
      <c r="AJ698" s="33"/>
      <c r="AK698" s="33"/>
      <c r="AL698" s="33"/>
      <c r="AM698" s="95" t="s">
        <v>103</v>
      </c>
      <c r="AN698" s="113" t="s">
        <v>640</v>
      </c>
    </row>
    <row r="699" spans="1:40" s="12" customFormat="1" ht="15" customHeight="1">
      <c r="A699" s="10"/>
      <c r="B699" s="26"/>
      <c r="C699" s="28"/>
      <c r="D699" s="28" t="s">
        <v>105</v>
      </c>
      <c r="E699" s="29" t="s">
        <v>106</v>
      </c>
      <c r="F699" s="49" t="str">
        <f t="shared" si="53"/>
        <v>4 555,00</v>
      </c>
      <c r="G699" s="171">
        <v>4555</v>
      </c>
      <c r="H699" s="171">
        <v>3983.42</v>
      </c>
      <c r="I699" s="171">
        <v>596.62</v>
      </c>
      <c r="J699" s="32">
        <f t="shared" si="51"/>
        <v>87.45159165751922</v>
      </c>
      <c r="AG699" s="95" t="s">
        <v>105</v>
      </c>
      <c r="AH699" s="33">
        <f t="shared" si="48"/>
        <v>0</v>
      </c>
      <c r="AI699" s="33"/>
      <c r="AJ699" s="33"/>
      <c r="AK699" s="33"/>
      <c r="AL699" s="33"/>
      <c r="AM699" s="95" t="s">
        <v>105</v>
      </c>
      <c r="AN699" s="113" t="s">
        <v>641</v>
      </c>
    </row>
    <row r="700" spans="1:40" s="12" customFormat="1" ht="33.75">
      <c r="A700" s="10"/>
      <c r="B700" s="26"/>
      <c r="C700" s="28"/>
      <c r="D700" s="28" t="s">
        <v>71</v>
      </c>
      <c r="E700" s="29" t="s">
        <v>72</v>
      </c>
      <c r="F700" s="49" t="str">
        <f t="shared" si="53"/>
        <v>830,00</v>
      </c>
      <c r="G700" s="171">
        <v>830</v>
      </c>
      <c r="H700" s="171">
        <v>0</v>
      </c>
      <c r="I700" s="171">
        <v>0</v>
      </c>
      <c r="J700" s="32">
        <f t="shared" si="51"/>
        <v>0</v>
      </c>
      <c r="AG700" s="95" t="s">
        <v>71</v>
      </c>
      <c r="AH700" s="33">
        <f t="shared" si="48"/>
        <v>0</v>
      </c>
      <c r="AI700" s="33"/>
      <c r="AJ700" s="33"/>
      <c r="AK700" s="33"/>
      <c r="AL700" s="33"/>
      <c r="AM700" s="95" t="s">
        <v>71</v>
      </c>
      <c r="AN700" s="113" t="s">
        <v>642</v>
      </c>
    </row>
    <row r="701" spans="1:40" s="12" customFormat="1" ht="11.25">
      <c r="A701" s="10"/>
      <c r="B701" s="26"/>
      <c r="C701" s="28"/>
      <c r="D701" s="28" t="s">
        <v>29</v>
      </c>
      <c r="E701" s="29" t="s">
        <v>30</v>
      </c>
      <c r="F701" s="49" t="str">
        <f t="shared" si="53"/>
        <v>10 350,00</v>
      </c>
      <c r="G701" s="171">
        <v>14350</v>
      </c>
      <c r="H701" s="171">
        <v>14350</v>
      </c>
      <c r="I701" s="171">
        <v>0</v>
      </c>
      <c r="J701" s="32">
        <f t="shared" si="51"/>
        <v>100</v>
      </c>
      <c r="AG701" s="95" t="s">
        <v>29</v>
      </c>
      <c r="AH701" s="33">
        <f t="shared" si="48"/>
        <v>0</v>
      </c>
      <c r="AI701" s="33"/>
      <c r="AJ701" s="33"/>
      <c r="AK701" s="33"/>
      <c r="AL701" s="33"/>
      <c r="AM701" s="95" t="s">
        <v>29</v>
      </c>
      <c r="AN701" s="113" t="s">
        <v>643</v>
      </c>
    </row>
    <row r="702" spans="1:40" s="12" customFormat="1" ht="22.5">
      <c r="A702" s="10"/>
      <c r="B702" s="26"/>
      <c r="C702" s="28"/>
      <c r="D702" s="28" t="s">
        <v>35</v>
      </c>
      <c r="E702" s="29" t="s">
        <v>36</v>
      </c>
      <c r="F702" s="49" t="str">
        <f t="shared" si="53"/>
        <v>1 130,00</v>
      </c>
      <c r="G702" s="171">
        <v>1130</v>
      </c>
      <c r="H702" s="171">
        <v>1129.15</v>
      </c>
      <c r="I702" s="171">
        <v>0</v>
      </c>
      <c r="J702" s="32">
        <f t="shared" si="51"/>
        <v>99.92477876106196</v>
      </c>
      <c r="AG702" s="95" t="s">
        <v>35</v>
      </c>
      <c r="AH702" s="33">
        <f t="shared" si="48"/>
        <v>0</v>
      </c>
      <c r="AI702" s="33"/>
      <c r="AJ702" s="33"/>
      <c r="AK702" s="33"/>
      <c r="AL702" s="33"/>
      <c r="AM702" s="95" t="s">
        <v>35</v>
      </c>
      <c r="AN702" s="113" t="s">
        <v>644</v>
      </c>
    </row>
    <row r="703" spans="1:40" s="12" customFormat="1" ht="11.25">
      <c r="A703" s="10"/>
      <c r="B703" s="26"/>
      <c r="C703" s="28"/>
      <c r="D703" s="28" t="s">
        <v>37</v>
      </c>
      <c r="E703" s="29" t="s">
        <v>38</v>
      </c>
      <c r="F703" s="49" t="str">
        <f t="shared" si="53"/>
        <v>10 000,00</v>
      </c>
      <c r="G703" s="171">
        <v>10000</v>
      </c>
      <c r="H703" s="171">
        <v>9181.42</v>
      </c>
      <c r="I703" s="171">
        <v>0</v>
      </c>
      <c r="J703" s="32">
        <f t="shared" si="51"/>
        <v>91.8142</v>
      </c>
      <c r="AG703" s="95" t="s">
        <v>37</v>
      </c>
      <c r="AH703" s="33">
        <f t="shared" si="48"/>
        <v>0</v>
      </c>
      <c r="AI703" s="33"/>
      <c r="AJ703" s="33"/>
      <c r="AK703" s="33"/>
      <c r="AL703" s="33"/>
      <c r="AM703" s="95" t="s">
        <v>37</v>
      </c>
      <c r="AN703" s="113" t="s">
        <v>361</v>
      </c>
    </row>
    <row r="704" spans="1:40" s="12" customFormat="1" ht="11.25">
      <c r="A704" s="10"/>
      <c r="B704" s="26"/>
      <c r="C704" s="28"/>
      <c r="D704" s="28" t="s">
        <v>39</v>
      </c>
      <c r="E704" s="29" t="s">
        <v>40</v>
      </c>
      <c r="F704" s="49" t="str">
        <f t="shared" si="53"/>
        <v>15 000,00</v>
      </c>
      <c r="G704" s="171">
        <v>15000</v>
      </c>
      <c r="H704" s="171">
        <v>4076</v>
      </c>
      <c r="I704" s="171">
        <v>0</v>
      </c>
      <c r="J704" s="32">
        <f t="shared" si="51"/>
        <v>27.173333333333332</v>
      </c>
      <c r="AG704" s="95" t="s">
        <v>39</v>
      </c>
      <c r="AH704" s="33">
        <f t="shared" si="48"/>
        <v>0</v>
      </c>
      <c r="AI704" s="33"/>
      <c r="AJ704" s="33"/>
      <c r="AK704" s="33"/>
      <c r="AL704" s="33"/>
      <c r="AM704" s="95" t="s">
        <v>39</v>
      </c>
      <c r="AN704" s="113" t="s">
        <v>312</v>
      </c>
    </row>
    <row r="705" spans="1:40" s="12" customFormat="1" ht="11.25">
      <c r="A705" s="10"/>
      <c r="B705" s="26"/>
      <c r="C705" s="28"/>
      <c r="D705" s="28" t="s">
        <v>41</v>
      </c>
      <c r="E705" s="29" t="s">
        <v>42</v>
      </c>
      <c r="F705" s="49" t="str">
        <f t="shared" si="53"/>
        <v>2 750,00</v>
      </c>
      <c r="G705" s="171">
        <v>250</v>
      </c>
      <c r="H705" s="171">
        <v>232.78</v>
      </c>
      <c r="I705" s="171">
        <v>0</v>
      </c>
      <c r="J705" s="32">
        <f t="shared" si="51"/>
        <v>93.112</v>
      </c>
      <c r="AG705" s="95" t="s">
        <v>41</v>
      </c>
      <c r="AH705" s="33">
        <f t="shared" si="48"/>
        <v>0</v>
      </c>
      <c r="AI705" s="33"/>
      <c r="AJ705" s="33"/>
      <c r="AK705" s="33"/>
      <c r="AL705" s="33"/>
      <c r="AM705" s="95" t="s">
        <v>41</v>
      </c>
      <c r="AN705" s="113" t="s">
        <v>645</v>
      </c>
    </row>
    <row r="706" spans="1:40" s="12" customFormat="1" ht="15" customHeight="1">
      <c r="A706" s="10"/>
      <c r="B706" s="26"/>
      <c r="C706" s="28"/>
      <c r="D706" s="28" t="s">
        <v>43</v>
      </c>
      <c r="E706" s="29" t="s">
        <v>44</v>
      </c>
      <c r="F706" s="49" t="str">
        <f t="shared" si="53"/>
        <v>4 000,00</v>
      </c>
      <c r="G706" s="171">
        <v>7000</v>
      </c>
      <c r="H706" s="171">
        <v>2180.62</v>
      </c>
      <c r="I706" s="171">
        <v>0</v>
      </c>
      <c r="J706" s="32">
        <f t="shared" si="51"/>
        <v>31.151714285714284</v>
      </c>
      <c r="AG706" s="95" t="s">
        <v>43</v>
      </c>
      <c r="AH706" s="33">
        <f t="shared" si="48"/>
        <v>0</v>
      </c>
      <c r="AI706" s="33"/>
      <c r="AJ706" s="33"/>
      <c r="AK706" s="33"/>
      <c r="AL706" s="33"/>
      <c r="AM706" s="95" t="s">
        <v>43</v>
      </c>
      <c r="AN706" s="113" t="s">
        <v>319</v>
      </c>
    </row>
    <row r="707" spans="1:40" s="12" customFormat="1" ht="15" customHeight="1">
      <c r="A707" s="10"/>
      <c r="B707" s="26"/>
      <c r="C707" s="28"/>
      <c r="D707" s="28" t="s">
        <v>45</v>
      </c>
      <c r="E707" s="29" t="s">
        <v>46</v>
      </c>
      <c r="F707" s="49" t="str">
        <f t="shared" si="53"/>
        <v>520,00</v>
      </c>
      <c r="G707" s="171">
        <v>520</v>
      </c>
      <c r="H707" s="171">
        <v>520</v>
      </c>
      <c r="I707" s="171">
        <v>0</v>
      </c>
      <c r="J707" s="32">
        <f t="shared" si="51"/>
        <v>100</v>
      </c>
      <c r="AG707" s="95" t="s">
        <v>45</v>
      </c>
      <c r="AH707" s="33">
        <f t="shared" si="48"/>
        <v>0</v>
      </c>
      <c r="AI707" s="33"/>
      <c r="AJ707" s="33"/>
      <c r="AK707" s="33"/>
      <c r="AL707" s="33"/>
      <c r="AM707" s="95" t="s">
        <v>45</v>
      </c>
      <c r="AN707" s="113" t="s">
        <v>646</v>
      </c>
    </row>
    <row r="708" spans="1:40" s="12" customFormat="1" ht="45">
      <c r="A708" s="10"/>
      <c r="B708" s="26"/>
      <c r="C708" s="28"/>
      <c r="D708" s="28" t="s">
        <v>47</v>
      </c>
      <c r="E708" s="29" t="s">
        <v>48</v>
      </c>
      <c r="F708" s="49" t="str">
        <f t="shared" si="53"/>
        <v>310,00</v>
      </c>
      <c r="G708" s="171">
        <v>310</v>
      </c>
      <c r="H708" s="171">
        <v>310</v>
      </c>
      <c r="I708" s="171">
        <v>0</v>
      </c>
      <c r="J708" s="32">
        <f t="shared" si="51"/>
        <v>100</v>
      </c>
      <c r="AG708" s="95" t="s">
        <v>47</v>
      </c>
      <c r="AH708" s="33">
        <f t="shared" si="48"/>
        <v>0</v>
      </c>
      <c r="AI708" s="33"/>
      <c r="AJ708" s="33"/>
      <c r="AK708" s="33"/>
      <c r="AL708" s="33"/>
      <c r="AM708" s="95" t="s">
        <v>47</v>
      </c>
      <c r="AN708" s="113" t="s">
        <v>647</v>
      </c>
    </row>
    <row r="709" spans="1:40" s="12" customFormat="1" ht="45">
      <c r="A709" s="10"/>
      <c r="B709" s="26"/>
      <c r="C709" s="28"/>
      <c r="D709" s="28" t="s">
        <v>49</v>
      </c>
      <c r="E709" s="29" t="s">
        <v>50</v>
      </c>
      <c r="F709" s="49" t="str">
        <f t="shared" si="53"/>
        <v>1 000,00</v>
      </c>
      <c r="G709" s="171">
        <v>1000</v>
      </c>
      <c r="H709" s="171">
        <v>1000</v>
      </c>
      <c r="I709" s="171">
        <v>0</v>
      </c>
      <c r="J709" s="32">
        <f t="shared" si="51"/>
        <v>100</v>
      </c>
      <c r="AG709" s="95" t="s">
        <v>49</v>
      </c>
      <c r="AH709" s="33">
        <f t="shared" si="48"/>
        <v>0</v>
      </c>
      <c r="AI709" s="33"/>
      <c r="AJ709" s="33"/>
      <c r="AK709" s="33"/>
      <c r="AL709" s="33"/>
      <c r="AM709" s="95" t="s">
        <v>49</v>
      </c>
      <c r="AN709" s="113" t="s">
        <v>334</v>
      </c>
    </row>
    <row r="710" spans="1:40" s="12" customFormat="1" ht="11.25">
      <c r="A710" s="10"/>
      <c r="B710" s="26"/>
      <c r="C710" s="28"/>
      <c r="D710" s="28" t="s">
        <v>51</v>
      </c>
      <c r="E710" s="29" t="s">
        <v>115</v>
      </c>
      <c r="F710" s="49" t="str">
        <f t="shared" si="53"/>
        <v>200,00</v>
      </c>
      <c r="G710" s="171">
        <v>700</v>
      </c>
      <c r="H710" s="171">
        <v>696.08</v>
      </c>
      <c r="I710" s="171">
        <v>0</v>
      </c>
      <c r="J710" s="32">
        <f t="shared" si="51"/>
        <v>99.44</v>
      </c>
      <c r="AG710" s="95" t="s">
        <v>51</v>
      </c>
      <c r="AH710" s="33">
        <f t="shared" si="48"/>
        <v>0</v>
      </c>
      <c r="AI710" s="33"/>
      <c r="AJ710" s="33"/>
      <c r="AK710" s="33"/>
      <c r="AL710" s="33"/>
      <c r="AM710" s="95" t="s">
        <v>51</v>
      </c>
      <c r="AN710" s="113" t="s">
        <v>339</v>
      </c>
    </row>
    <row r="711" spans="1:40" s="12" customFormat="1" ht="11.25">
      <c r="A711" s="10"/>
      <c r="B711" s="26"/>
      <c r="C711" s="28"/>
      <c r="D711" s="28" t="s">
        <v>52</v>
      </c>
      <c r="E711" s="29" t="s">
        <v>53</v>
      </c>
      <c r="F711" s="49" t="str">
        <f t="shared" si="53"/>
        <v>1 500,00</v>
      </c>
      <c r="G711" s="171">
        <v>1000</v>
      </c>
      <c r="H711" s="171">
        <v>143.97</v>
      </c>
      <c r="I711" s="171">
        <v>0</v>
      </c>
      <c r="J711" s="32">
        <f t="shared" si="51"/>
        <v>14.397</v>
      </c>
      <c r="AG711" s="95" t="s">
        <v>52</v>
      </c>
      <c r="AH711" s="33">
        <f t="shared" si="48"/>
        <v>0</v>
      </c>
      <c r="AI711" s="33"/>
      <c r="AJ711" s="33"/>
      <c r="AK711" s="33"/>
      <c r="AL711" s="33"/>
      <c r="AM711" s="95" t="s">
        <v>52</v>
      </c>
      <c r="AN711" s="113" t="s">
        <v>323</v>
      </c>
    </row>
    <row r="712" spans="1:40" s="12" customFormat="1" ht="22.5">
      <c r="A712" s="10"/>
      <c r="B712" s="26"/>
      <c r="C712" s="28"/>
      <c r="D712" s="28" t="s">
        <v>54</v>
      </c>
      <c r="E712" s="29" t="s">
        <v>55</v>
      </c>
      <c r="F712" s="49" t="str">
        <f t="shared" si="53"/>
        <v>15 041,00</v>
      </c>
      <c r="G712" s="171">
        <v>14145</v>
      </c>
      <c r="H712" s="171">
        <v>14145</v>
      </c>
      <c r="I712" s="171">
        <v>0</v>
      </c>
      <c r="J712" s="32">
        <f t="shared" si="51"/>
        <v>100</v>
      </c>
      <c r="AG712" s="95" t="s">
        <v>54</v>
      </c>
      <c r="AH712" s="33">
        <f t="shared" si="48"/>
        <v>0</v>
      </c>
      <c r="AI712" s="33"/>
      <c r="AJ712" s="33"/>
      <c r="AK712" s="33"/>
      <c r="AL712" s="33"/>
      <c r="AM712" s="95" t="s">
        <v>54</v>
      </c>
      <c r="AN712" s="113" t="s">
        <v>648</v>
      </c>
    </row>
    <row r="713" spans="1:40" s="12" customFormat="1" ht="22.5">
      <c r="A713" s="10"/>
      <c r="B713" s="26"/>
      <c r="C713" s="20" t="s">
        <v>273</v>
      </c>
      <c r="D713" s="20"/>
      <c r="E713" s="21" t="s">
        <v>274</v>
      </c>
      <c r="F713" s="22">
        <f>F714+F715+F716+F717+F718+F719+F720+F721+F722+F723+F724+F725+F726+F727+F728+F729+F730+F731+F732+F733+F734+F735</f>
        <v>3201358</v>
      </c>
      <c r="G713" s="22">
        <f>SUM(G714:G735)</f>
        <v>3802326</v>
      </c>
      <c r="H713" s="22">
        <f>SUM(H714:H735)</f>
        <v>3767216.94</v>
      </c>
      <c r="I713" s="22">
        <f>SUM(I714:I735)</f>
        <v>331036.12</v>
      </c>
      <c r="J713" s="23">
        <f t="shared" si="51"/>
        <v>99.07664256036962</v>
      </c>
      <c r="AG713" s="106"/>
      <c r="AH713" s="33">
        <f t="shared" si="48"/>
        <v>0</v>
      </c>
      <c r="AI713" s="33"/>
      <c r="AJ713" s="33"/>
      <c r="AK713" s="33"/>
      <c r="AL713" s="33"/>
      <c r="AM713" s="108"/>
      <c r="AN713" s="114" t="s">
        <v>649</v>
      </c>
    </row>
    <row r="714" spans="1:40" s="12" customFormat="1" ht="20.25" customHeight="1">
      <c r="A714" s="10"/>
      <c r="B714" s="26"/>
      <c r="C714" s="62"/>
      <c r="D714" s="28" t="s">
        <v>109</v>
      </c>
      <c r="E714" s="29" t="s">
        <v>110</v>
      </c>
      <c r="F714" s="60" t="str">
        <f aca="true" t="shared" si="54" ref="F714:F735">AN714</f>
        <v>47 385,00</v>
      </c>
      <c r="G714" s="171">
        <v>41195</v>
      </c>
      <c r="H714" s="171">
        <v>41195</v>
      </c>
      <c r="I714" s="171">
        <v>366.81</v>
      </c>
      <c r="J714" s="32">
        <f t="shared" si="51"/>
        <v>100</v>
      </c>
      <c r="AG714" s="95" t="s">
        <v>109</v>
      </c>
      <c r="AH714" s="33">
        <f t="shared" si="48"/>
        <v>0</v>
      </c>
      <c r="AI714" s="33"/>
      <c r="AJ714" s="33"/>
      <c r="AK714" s="33"/>
      <c r="AL714" s="33"/>
      <c r="AM714" s="95" t="s">
        <v>109</v>
      </c>
      <c r="AN714" s="113" t="s">
        <v>650</v>
      </c>
    </row>
    <row r="715" spans="1:40" s="12" customFormat="1" ht="22.5">
      <c r="A715" s="10"/>
      <c r="B715" s="26"/>
      <c r="C715" s="76"/>
      <c r="D715" s="28" t="s">
        <v>101</v>
      </c>
      <c r="E715" s="29" t="s">
        <v>102</v>
      </c>
      <c r="F715" s="60" t="str">
        <f t="shared" si="54"/>
        <v>1 961 589,00</v>
      </c>
      <c r="G715" s="171">
        <v>2160062</v>
      </c>
      <c r="H715" s="171">
        <v>2155155.16</v>
      </c>
      <c r="I715" s="171">
        <v>56578.05</v>
      </c>
      <c r="J715" s="32">
        <f t="shared" si="51"/>
        <v>99.77283800187217</v>
      </c>
      <c r="AG715" s="95" t="s">
        <v>101</v>
      </c>
      <c r="AH715" s="33">
        <f aca="true" t="shared" si="55" ref="AH715:AH776">D715-AG715</f>
        <v>0</v>
      </c>
      <c r="AI715" s="33"/>
      <c r="AJ715" s="33"/>
      <c r="AK715" s="33"/>
      <c r="AL715" s="33"/>
      <c r="AM715" s="95" t="s">
        <v>101</v>
      </c>
      <c r="AN715" s="113" t="s">
        <v>651</v>
      </c>
    </row>
    <row r="716" spans="1:40" s="12" customFormat="1" ht="15" customHeight="1">
      <c r="A716" s="10"/>
      <c r="B716" s="26"/>
      <c r="C716" s="76"/>
      <c r="D716" s="28" t="s">
        <v>111</v>
      </c>
      <c r="E716" s="29" t="s">
        <v>112</v>
      </c>
      <c r="F716" s="60" t="str">
        <f t="shared" si="54"/>
        <v>128 168,00</v>
      </c>
      <c r="G716" s="171">
        <v>128405</v>
      </c>
      <c r="H716" s="171">
        <v>128179.74</v>
      </c>
      <c r="I716" s="171">
        <v>167584.58</v>
      </c>
      <c r="J716" s="32">
        <f t="shared" si="51"/>
        <v>99.8245706942876</v>
      </c>
      <c r="AG716" s="95" t="s">
        <v>111</v>
      </c>
      <c r="AH716" s="33">
        <f t="shared" si="55"/>
        <v>0</v>
      </c>
      <c r="AI716" s="33"/>
      <c r="AJ716" s="33"/>
      <c r="AK716" s="33"/>
      <c r="AL716" s="33"/>
      <c r="AM716" s="95" t="s">
        <v>111</v>
      </c>
      <c r="AN716" s="113" t="s">
        <v>652</v>
      </c>
    </row>
    <row r="717" spans="1:40" s="12" customFormat="1" ht="15" customHeight="1">
      <c r="A717" s="10"/>
      <c r="B717" s="26"/>
      <c r="C717" s="76"/>
      <c r="D717" s="28" t="s">
        <v>103</v>
      </c>
      <c r="E717" s="29" t="s">
        <v>104</v>
      </c>
      <c r="F717" s="60" t="str">
        <f t="shared" si="54"/>
        <v>341 049,00</v>
      </c>
      <c r="G717" s="171">
        <v>433550</v>
      </c>
      <c r="H717" s="171">
        <v>433541.1</v>
      </c>
      <c r="I717" s="171">
        <v>55242.93</v>
      </c>
      <c r="J717" s="32">
        <f t="shared" si="51"/>
        <v>99.99794718025602</v>
      </c>
      <c r="AG717" s="95" t="s">
        <v>103</v>
      </c>
      <c r="AH717" s="33">
        <f t="shared" si="55"/>
        <v>0</v>
      </c>
      <c r="AI717" s="33"/>
      <c r="AJ717" s="33"/>
      <c r="AK717" s="33"/>
      <c r="AL717" s="33"/>
      <c r="AM717" s="95" t="s">
        <v>103</v>
      </c>
      <c r="AN717" s="113" t="s">
        <v>653</v>
      </c>
    </row>
    <row r="718" spans="1:40" s="12" customFormat="1" ht="15" customHeight="1">
      <c r="A718" s="10"/>
      <c r="B718" s="26"/>
      <c r="C718" s="76"/>
      <c r="D718" s="28" t="s">
        <v>105</v>
      </c>
      <c r="E718" s="29" t="s">
        <v>106</v>
      </c>
      <c r="F718" s="60" t="str">
        <f t="shared" si="54"/>
        <v>46 965,00</v>
      </c>
      <c r="G718" s="171">
        <v>49552</v>
      </c>
      <c r="H718" s="171">
        <v>49374.11</v>
      </c>
      <c r="I718" s="171">
        <v>8533.11</v>
      </c>
      <c r="J718" s="32">
        <f t="shared" si="51"/>
        <v>99.64100339037779</v>
      </c>
      <c r="AG718" s="95" t="s">
        <v>105</v>
      </c>
      <c r="AH718" s="33">
        <f t="shared" si="55"/>
        <v>0</v>
      </c>
      <c r="AI718" s="33"/>
      <c r="AJ718" s="33"/>
      <c r="AK718" s="33"/>
      <c r="AL718" s="33"/>
      <c r="AM718" s="95" t="s">
        <v>105</v>
      </c>
      <c r="AN718" s="113" t="s">
        <v>654</v>
      </c>
    </row>
    <row r="719" spans="1:40" s="12" customFormat="1" ht="33.75">
      <c r="A719" s="10"/>
      <c r="B719" s="26"/>
      <c r="C719" s="76"/>
      <c r="D719" s="28" t="s">
        <v>71</v>
      </c>
      <c r="E719" s="29" t="s">
        <v>72</v>
      </c>
      <c r="F719" s="60" t="str">
        <f t="shared" si="54"/>
        <v>12 500,00</v>
      </c>
      <c r="G719" s="99">
        <v>0</v>
      </c>
      <c r="H719" s="99">
        <v>0</v>
      </c>
      <c r="I719" s="99">
        <v>0</v>
      </c>
      <c r="J719" s="32">
        <v>0</v>
      </c>
      <c r="AG719" s="95" t="s">
        <v>71</v>
      </c>
      <c r="AH719" s="33">
        <f t="shared" si="55"/>
        <v>0</v>
      </c>
      <c r="AI719" s="33"/>
      <c r="AJ719" s="33"/>
      <c r="AK719" s="33"/>
      <c r="AL719" s="33"/>
      <c r="AM719" s="95" t="s">
        <v>71</v>
      </c>
      <c r="AN719" s="113" t="s">
        <v>655</v>
      </c>
    </row>
    <row r="720" spans="1:40" s="12" customFormat="1" ht="11.25">
      <c r="A720" s="10"/>
      <c r="B720" s="26"/>
      <c r="C720" s="76"/>
      <c r="D720" s="28" t="s">
        <v>29</v>
      </c>
      <c r="E720" s="29" t="s">
        <v>30</v>
      </c>
      <c r="F720" s="60" t="str">
        <f t="shared" si="54"/>
        <v>150 000,00</v>
      </c>
      <c r="G720" s="171">
        <v>224924</v>
      </c>
      <c r="H720" s="171">
        <v>220938.11</v>
      </c>
      <c r="I720" s="171">
        <v>16018.26</v>
      </c>
      <c r="J720" s="32">
        <f t="shared" si="51"/>
        <v>98.22789475556188</v>
      </c>
      <c r="AG720" s="95" t="s">
        <v>29</v>
      </c>
      <c r="AH720" s="33">
        <f t="shared" si="55"/>
        <v>0</v>
      </c>
      <c r="AI720" s="33"/>
      <c r="AJ720" s="33"/>
      <c r="AK720" s="33"/>
      <c r="AL720" s="33"/>
      <c r="AM720" s="95" t="s">
        <v>29</v>
      </c>
      <c r="AN720" s="113" t="s">
        <v>656</v>
      </c>
    </row>
    <row r="721" spans="1:40" s="12" customFormat="1" ht="15" customHeight="1">
      <c r="A721" s="10"/>
      <c r="B721" s="26"/>
      <c r="C721" s="76"/>
      <c r="D721" s="28" t="s">
        <v>31</v>
      </c>
      <c r="E721" s="29" t="s">
        <v>32</v>
      </c>
      <c r="F721" s="60" t="str">
        <f t="shared" si="54"/>
        <v>14 260,00</v>
      </c>
      <c r="G721" s="171">
        <v>29260</v>
      </c>
      <c r="H721" s="171">
        <v>29260</v>
      </c>
      <c r="I721" s="171">
        <v>0</v>
      </c>
      <c r="J721" s="32">
        <f t="shared" si="51"/>
        <v>100</v>
      </c>
      <c r="AG721" s="95" t="s">
        <v>31</v>
      </c>
      <c r="AH721" s="33">
        <f t="shared" si="55"/>
        <v>0</v>
      </c>
      <c r="AI721" s="33"/>
      <c r="AJ721" s="33"/>
      <c r="AK721" s="33"/>
      <c r="AL721" s="33"/>
      <c r="AM721" s="95" t="s">
        <v>31</v>
      </c>
      <c r="AN721" s="113" t="s">
        <v>657</v>
      </c>
    </row>
    <row r="722" spans="1:40" s="12" customFormat="1" ht="21.75" customHeight="1">
      <c r="A722" s="10"/>
      <c r="B722" s="26"/>
      <c r="C722" s="76"/>
      <c r="D722" s="28" t="s">
        <v>33</v>
      </c>
      <c r="E722" s="29" t="s">
        <v>34</v>
      </c>
      <c r="F722" s="60" t="str">
        <f t="shared" si="54"/>
        <v>7 000,00</v>
      </c>
      <c r="G722" s="171">
        <v>8700</v>
      </c>
      <c r="H722" s="171">
        <v>8339.32</v>
      </c>
      <c r="I722" s="171">
        <v>21.81</v>
      </c>
      <c r="J722" s="32">
        <f t="shared" si="51"/>
        <v>95.85425287356321</v>
      </c>
      <c r="AG722" s="95" t="s">
        <v>33</v>
      </c>
      <c r="AH722" s="33">
        <f t="shared" si="55"/>
        <v>0</v>
      </c>
      <c r="AI722" s="33"/>
      <c r="AJ722" s="33"/>
      <c r="AK722" s="33"/>
      <c r="AL722" s="33"/>
      <c r="AM722" s="95" t="s">
        <v>33</v>
      </c>
      <c r="AN722" s="113" t="s">
        <v>362</v>
      </c>
    </row>
    <row r="723" spans="1:40" s="12" customFormat="1" ht="22.5">
      <c r="A723" s="10"/>
      <c r="B723" s="26"/>
      <c r="C723" s="76"/>
      <c r="D723" s="28" t="s">
        <v>35</v>
      </c>
      <c r="E723" s="29" t="s">
        <v>36</v>
      </c>
      <c r="F723" s="60" t="str">
        <f t="shared" si="54"/>
        <v>5 000,00</v>
      </c>
      <c r="G723" s="171">
        <v>5000</v>
      </c>
      <c r="H723" s="171">
        <v>4996.1</v>
      </c>
      <c r="I723" s="171">
        <v>0</v>
      </c>
      <c r="J723" s="32">
        <f t="shared" si="51"/>
        <v>99.92200000000001</v>
      </c>
      <c r="AG723" s="95" t="s">
        <v>35</v>
      </c>
      <c r="AH723" s="33">
        <f t="shared" si="55"/>
        <v>0</v>
      </c>
      <c r="AI723" s="33"/>
      <c r="AJ723" s="33"/>
      <c r="AK723" s="33"/>
      <c r="AL723" s="33"/>
      <c r="AM723" s="95" t="s">
        <v>35</v>
      </c>
      <c r="AN723" s="113" t="s">
        <v>358</v>
      </c>
    </row>
    <row r="724" spans="1:40" s="12" customFormat="1" ht="11.25">
      <c r="A724" s="10"/>
      <c r="B724" s="26"/>
      <c r="C724" s="76"/>
      <c r="D724" s="28" t="s">
        <v>37</v>
      </c>
      <c r="E724" s="29" t="s">
        <v>38</v>
      </c>
      <c r="F724" s="60" t="str">
        <f t="shared" si="54"/>
        <v>80 000,00</v>
      </c>
      <c r="G724" s="171">
        <v>160000</v>
      </c>
      <c r="H724" s="171">
        <v>142579.61</v>
      </c>
      <c r="I724" s="171">
        <v>19316.46</v>
      </c>
      <c r="J724" s="32">
        <f t="shared" si="51"/>
        <v>89.11225624999999</v>
      </c>
      <c r="AG724" s="95" t="s">
        <v>37</v>
      </c>
      <c r="AH724" s="33">
        <f t="shared" si="55"/>
        <v>0</v>
      </c>
      <c r="AI724" s="33"/>
      <c r="AJ724" s="33"/>
      <c r="AK724" s="33"/>
      <c r="AL724" s="33"/>
      <c r="AM724" s="95" t="s">
        <v>37</v>
      </c>
      <c r="AN724" s="113" t="s">
        <v>658</v>
      </c>
    </row>
    <row r="725" spans="1:40" s="12" customFormat="1" ht="11.25">
      <c r="A725" s="10"/>
      <c r="B725" s="26"/>
      <c r="C725" s="76"/>
      <c r="D725" s="28" t="s">
        <v>39</v>
      </c>
      <c r="E725" s="29" t="s">
        <v>40</v>
      </c>
      <c r="F725" s="60" t="str">
        <f t="shared" si="54"/>
        <v>10 000,00</v>
      </c>
      <c r="G725" s="171">
        <v>10000</v>
      </c>
      <c r="H725" s="171">
        <v>9999.37</v>
      </c>
      <c r="I725" s="171">
        <v>159.9</v>
      </c>
      <c r="J725" s="32">
        <f t="shared" si="51"/>
        <v>99.99370000000002</v>
      </c>
      <c r="AG725" s="95" t="s">
        <v>39</v>
      </c>
      <c r="AH725" s="33">
        <f t="shared" si="55"/>
        <v>0</v>
      </c>
      <c r="AI725" s="33"/>
      <c r="AJ725" s="33"/>
      <c r="AK725" s="33"/>
      <c r="AL725" s="33"/>
      <c r="AM725" s="95" t="s">
        <v>39</v>
      </c>
      <c r="AN725" s="113" t="s">
        <v>361</v>
      </c>
    </row>
    <row r="726" spans="1:40" s="12" customFormat="1" ht="11.25">
      <c r="A726" s="10"/>
      <c r="B726" s="26"/>
      <c r="C726" s="76"/>
      <c r="D726" s="28" t="s">
        <v>41</v>
      </c>
      <c r="E726" s="29" t="s">
        <v>42</v>
      </c>
      <c r="F726" s="60" t="str">
        <f t="shared" si="54"/>
        <v>3 000,00</v>
      </c>
      <c r="G726" s="171">
        <v>5350</v>
      </c>
      <c r="H726" s="171">
        <v>4280.26</v>
      </c>
      <c r="I726" s="171">
        <v>183.35</v>
      </c>
      <c r="J726" s="32">
        <f t="shared" si="51"/>
        <v>80.00485981308411</v>
      </c>
      <c r="AG726" s="95" t="s">
        <v>41</v>
      </c>
      <c r="AH726" s="33">
        <f t="shared" si="55"/>
        <v>0</v>
      </c>
      <c r="AI726" s="33"/>
      <c r="AJ726" s="33"/>
      <c r="AK726" s="33"/>
      <c r="AL726" s="33"/>
      <c r="AM726" s="95" t="s">
        <v>41</v>
      </c>
      <c r="AN726" s="113" t="s">
        <v>296</v>
      </c>
    </row>
    <row r="727" spans="1:40" s="12" customFormat="1" ht="15" customHeight="1">
      <c r="A727" s="10"/>
      <c r="B727" s="26"/>
      <c r="C727" s="76"/>
      <c r="D727" s="28" t="s">
        <v>43</v>
      </c>
      <c r="E727" s="29" t="s">
        <v>44</v>
      </c>
      <c r="F727" s="60" t="str">
        <f t="shared" si="54"/>
        <v>200 000,00</v>
      </c>
      <c r="G727" s="171">
        <v>354350</v>
      </c>
      <c r="H727" s="171">
        <v>349480.55</v>
      </c>
      <c r="I727" s="171">
        <v>2502.93</v>
      </c>
      <c r="J727" s="32">
        <f t="shared" si="51"/>
        <v>98.62580781712995</v>
      </c>
      <c r="AG727" s="95" t="s">
        <v>43</v>
      </c>
      <c r="AH727" s="33">
        <f t="shared" si="55"/>
        <v>0</v>
      </c>
      <c r="AI727" s="33"/>
      <c r="AJ727" s="33"/>
      <c r="AK727" s="33"/>
      <c r="AL727" s="33"/>
      <c r="AM727" s="95" t="s">
        <v>43</v>
      </c>
      <c r="AN727" s="113" t="s">
        <v>659</v>
      </c>
    </row>
    <row r="728" spans="1:40" s="12" customFormat="1" ht="15" customHeight="1">
      <c r="A728" s="10"/>
      <c r="B728" s="26"/>
      <c r="C728" s="76"/>
      <c r="D728" s="28" t="s">
        <v>45</v>
      </c>
      <c r="E728" s="29" t="s">
        <v>46</v>
      </c>
      <c r="F728" s="60" t="str">
        <f t="shared" si="54"/>
        <v>1 500,00</v>
      </c>
      <c r="G728" s="171">
        <v>1500</v>
      </c>
      <c r="H728" s="171">
        <v>909.36</v>
      </c>
      <c r="I728" s="171">
        <v>0</v>
      </c>
      <c r="J728" s="32">
        <f t="shared" si="51"/>
        <v>60.624</v>
      </c>
      <c r="AG728" s="95" t="s">
        <v>45</v>
      </c>
      <c r="AH728" s="33">
        <f t="shared" si="55"/>
        <v>0</v>
      </c>
      <c r="AI728" s="33"/>
      <c r="AJ728" s="33"/>
      <c r="AK728" s="33"/>
      <c r="AL728" s="33"/>
      <c r="AM728" s="95" t="s">
        <v>45</v>
      </c>
      <c r="AN728" s="113" t="s">
        <v>323</v>
      </c>
    </row>
    <row r="729" spans="1:40" s="12" customFormat="1" ht="45">
      <c r="A729" s="10"/>
      <c r="B729" s="26"/>
      <c r="C729" s="76"/>
      <c r="D729" s="28" t="s">
        <v>47</v>
      </c>
      <c r="E729" s="29" t="s">
        <v>48</v>
      </c>
      <c r="F729" s="60" t="str">
        <f t="shared" si="54"/>
        <v>2 000,00</v>
      </c>
      <c r="G729" s="171">
        <v>3400</v>
      </c>
      <c r="H729" s="171">
        <v>3301.7</v>
      </c>
      <c r="I729" s="171">
        <v>0</v>
      </c>
      <c r="J729" s="32">
        <f t="shared" si="51"/>
        <v>97.10882352941177</v>
      </c>
      <c r="AG729" s="95" t="s">
        <v>47</v>
      </c>
      <c r="AH729" s="33">
        <f t="shared" si="55"/>
        <v>0</v>
      </c>
      <c r="AI729" s="33"/>
      <c r="AJ729" s="33"/>
      <c r="AK729" s="33"/>
      <c r="AL729" s="33"/>
      <c r="AM729" s="95" t="s">
        <v>47</v>
      </c>
      <c r="AN729" s="113" t="s">
        <v>299</v>
      </c>
    </row>
    <row r="730" spans="1:40" s="12" customFormat="1" ht="45">
      <c r="A730" s="10"/>
      <c r="B730" s="26"/>
      <c r="C730" s="76"/>
      <c r="D730" s="28" t="s">
        <v>49</v>
      </c>
      <c r="E730" s="29" t="s">
        <v>50</v>
      </c>
      <c r="F730" s="60" t="str">
        <f t="shared" si="54"/>
        <v>6 500,00</v>
      </c>
      <c r="G730" s="171">
        <v>4000</v>
      </c>
      <c r="H730" s="171">
        <v>2675.58</v>
      </c>
      <c r="I730" s="171">
        <v>0</v>
      </c>
      <c r="J730" s="32">
        <f t="shared" si="51"/>
        <v>66.8895</v>
      </c>
      <c r="AG730" s="95" t="s">
        <v>49</v>
      </c>
      <c r="AH730" s="33">
        <f t="shared" si="55"/>
        <v>0</v>
      </c>
      <c r="AI730" s="33"/>
      <c r="AJ730" s="33"/>
      <c r="AK730" s="33"/>
      <c r="AL730" s="33"/>
      <c r="AM730" s="95" t="s">
        <v>49</v>
      </c>
      <c r="AN730" s="113" t="s">
        <v>531</v>
      </c>
    </row>
    <row r="731" spans="1:40" s="12" customFormat="1" ht="11.25">
      <c r="A731" s="10"/>
      <c r="B731" s="26"/>
      <c r="C731" s="76"/>
      <c r="D731" s="28" t="s">
        <v>51</v>
      </c>
      <c r="E731" s="29" t="s">
        <v>115</v>
      </c>
      <c r="F731" s="60" t="str">
        <f t="shared" si="54"/>
        <v>5 000,00</v>
      </c>
      <c r="G731" s="171">
        <v>3500</v>
      </c>
      <c r="H731" s="171">
        <v>3453.16</v>
      </c>
      <c r="I731" s="171">
        <v>0</v>
      </c>
      <c r="J731" s="32">
        <f t="shared" si="51"/>
        <v>98.66171428571428</v>
      </c>
      <c r="AG731" s="95" t="s">
        <v>51</v>
      </c>
      <c r="AH731" s="33">
        <f t="shared" si="55"/>
        <v>0</v>
      </c>
      <c r="AI731" s="33"/>
      <c r="AJ731" s="33"/>
      <c r="AK731" s="33"/>
      <c r="AL731" s="33"/>
      <c r="AM731" s="95" t="s">
        <v>51</v>
      </c>
      <c r="AN731" s="113" t="s">
        <v>358</v>
      </c>
    </row>
    <row r="732" spans="1:40" s="12" customFormat="1" ht="16.5" customHeight="1">
      <c r="A732" s="10"/>
      <c r="B732" s="26"/>
      <c r="C732" s="76"/>
      <c r="D732" s="28" t="s">
        <v>52</v>
      </c>
      <c r="E732" s="29" t="s">
        <v>53</v>
      </c>
      <c r="F732" s="60" t="str">
        <f t="shared" si="54"/>
        <v>5 850,00</v>
      </c>
      <c r="G732" s="171">
        <v>3250</v>
      </c>
      <c r="H732" s="171">
        <v>3231.7</v>
      </c>
      <c r="I732" s="171">
        <v>0</v>
      </c>
      <c r="J732" s="32">
        <f t="shared" si="51"/>
        <v>99.43692307692308</v>
      </c>
      <c r="AG732" s="95" t="s">
        <v>52</v>
      </c>
      <c r="AH732" s="33">
        <f t="shared" si="55"/>
        <v>0</v>
      </c>
      <c r="AI732" s="33"/>
      <c r="AJ732" s="33"/>
      <c r="AK732" s="33"/>
      <c r="AL732" s="33"/>
      <c r="AM732" s="95" t="s">
        <v>52</v>
      </c>
      <c r="AN732" s="113" t="s">
        <v>660</v>
      </c>
    </row>
    <row r="733" spans="1:40" s="12" customFormat="1" ht="22.5">
      <c r="A733" s="10"/>
      <c r="B733" s="26"/>
      <c r="C733" s="76"/>
      <c r="D733" s="28" t="s">
        <v>54</v>
      </c>
      <c r="E733" s="29" t="s">
        <v>55</v>
      </c>
      <c r="F733" s="60" t="str">
        <f t="shared" si="54"/>
        <v>145 396,00</v>
      </c>
      <c r="G733" s="171">
        <v>145510</v>
      </c>
      <c r="H733" s="171">
        <v>145510</v>
      </c>
      <c r="I733" s="171">
        <v>0</v>
      </c>
      <c r="J733" s="32">
        <f t="shared" si="51"/>
        <v>100</v>
      </c>
      <c r="AG733" s="95" t="s">
        <v>54</v>
      </c>
      <c r="AH733" s="33">
        <f t="shared" si="55"/>
        <v>0</v>
      </c>
      <c r="AI733" s="33"/>
      <c r="AJ733" s="33"/>
      <c r="AK733" s="33"/>
      <c r="AL733" s="33"/>
      <c r="AM733" s="95" t="s">
        <v>54</v>
      </c>
      <c r="AN733" s="113" t="s">
        <v>661</v>
      </c>
    </row>
    <row r="734" spans="1:40" s="12" customFormat="1" ht="33.75">
      <c r="A734" s="10"/>
      <c r="B734" s="26"/>
      <c r="C734" s="76"/>
      <c r="D734" s="28" t="s">
        <v>60</v>
      </c>
      <c r="E734" s="29" t="s">
        <v>61</v>
      </c>
      <c r="F734" s="60" t="str">
        <f t="shared" si="54"/>
        <v>1 000,00</v>
      </c>
      <c r="G734" s="171">
        <v>1000</v>
      </c>
      <c r="H734" s="171">
        <v>1000</v>
      </c>
      <c r="I734" s="171">
        <v>0</v>
      </c>
      <c r="J734" s="32">
        <f t="shared" si="51"/>
        <v>100</v>
      </c>
      <c r="AG734" s="95" t="s">
        <v>60</v>
      </c>
      <c r="AH734" s="33">
        <f t="shared" si="55"/>
        <v>0</v>
      </c>
      <c r="AI734" s="33"/>
      <c r="AJ734" s="33"/>
      <c r="AK734" s="33"/>
      <c r="AL734" s="33"/>
      <c r="AM734" s="95" t="s">
        <v>60</v>
      </c>
      <c r="AN734" s="113" t="s">
        <v>334</v>
      </c>
    </row>
    <row r="735" spans="1:40" s="12" customFormat="1" ht="22.5">
      <c r="A735" s="10"/>
      <c r="B735" s="26"/>
      <c r="C735" s="76"/>
      <c r="D735" s="28" t="s">
        <v>67</v>
      </c>
      <c r="E735" s="29" t="s">
        <v>68</v>
      </c>
      <c r="F735" s="60" t="str">
        <f t="shared" si="54"/>
        <v>27 196,00</v>
      </c>
      <c r="G735" s="171">
        <v>29818</v>
      </c>
      <c r="H735" s="171">
        <v>29817.01</v>
      </c>
      <c r="I735" s="171">
        <v>4527.93</v>
      </c>
      <c r="J735" s="32">
        <f t="shared" si="51"/>
        <v>99.99667985780401</v>
      </c>
      <c r="AG735" s="95" t="s">
        <v>67</v>
      </c>
      <c r="AH735" s="33">
        <f t="shared" si="55"/>
        <v>0</v>
      </c>
      <c r="AI735" s="33"/>
      <c r="AJ735" s="33"/>
      <c r="AK735" s="33"/>
      <c r="AL735" s="33"/>
      <c r="AM735" s="95" t="s">
        <v>67</v>
      </c>
      <c r="AN735" s="113" t="s">
        <v>662</v>
      </c>
    </row>
    <row r="736" spans="1:40" s="12" customFormat="1" ht="22.5" hidden="1">
      <c r="A736" s="10"/>
      <c r="B736" s="26"/>
      <c r="C736" s="76"/>
      <c r="D736" s="28" t="s">
        <v>122</v>
      </c>
      <c r="E736" s="29" t="s">
        <v>123</v>
      </c>
      <c r="F736" s="60"/>
      <c r="G736" s="94"/>
      <c r="H736" s="94"/>
      <c r="I736" s="94"/>
      <c r="J736" s="32" t="e">
        <f t="shared" si="51"/>
        <v>#DIV/0!</v>
      </c>
      <c r="AG736" s="12">
        <f>D736-AM736</f>
        <v>6050</v>
      </c>
      <c r="AH736" s="33">
        <f t="shared" si="55"/>
        <v>0</v>
      </c>
      <c r="AI736" s="33"/>
      <c r="AJ736" s="33"/>
      <c r="AK736" s="33"/>
      <c r="AL736" s="33"/>
      <c r="AN736" s="116"/>
    </row>
    <row r="737" spans="1:40" s="12" customFormat="1" ht="22.5" hidden="1">
      <c r="A737" s="10"/>
      <c r="B737" s="26"/>
      <c r="C737" s="76"/>
      <c r="D737" s="95" t="s">
        <v>89</v>
      </c>
      <c r="E737" s="96" t="s">
        <v>90</v>
      </c>
      <c r="F737" s="60"/>
      <c r="G737" s="94"/>
      <c r="H737" s="94"/>
      <c r="I737" s="94"/>
      <c r="J737" s="32" t="e">
        <f t="shared" si="51"/>
        <v>#DIV/0!</v>
      </c>
      <c r="AG737" s="12">
        <f>D737-AM737</f>
        <v>6060</v>
      </c>
      <c r="AH737" s="33">
        <f t="shared" si="55"/>
        <v>0</v>
      </c>
      <c r="AI737" s="33"/>
      <c r="AJ737" s="33"/>
      <c r="AK737" s="33"/>
      <c r="AL737" s="33"/>
      <c r="AN737" s="116"/>
    </row>
    <row r="738" spans="1:40" s="12" customFormat="1" ht="15" customHeight="1">
      <c r="A738" s="10"/>
      <c r="B738" s="26"/>
      <c r="C738" s="20" t="s">
        <v>275</v>
      </c>
      <c r="D738" s="20"/>
      <c r="E738" s="21" t="s">
        <v>276</v>
      </c>
      <c r="F738" s="22">
        <f>F739+F740+F741+F742+F743+F744+F745+F746+F747+F748+F749+F750+F751+F752+F753+F754+F755+F756+F757+F758+F759+F760</f>
        <v>1464501</v>
      </c>
      <c r="G738" s="22">
        <f>SUM(G739:G760)</f>
        <v>1320975</v>
      </c>
      <c r="H738" s="22">
        <f>SUM(H739:H760)</f>
        <v>1286032.7699999996</v>
      </c>
      <c r="I738" s="22">
        <f>SUM(I739:I760)</f>
        <v>105008.68000000002</v>
      </c>
      <c r="J738" s="23">
        <f t="shared" si="51"/>
        <v>97.35481519332308</v>
      </c>
      <c r="AH738" s="33">
        <f t="shared" si="55"/>
        <v>0</v>
      </c>
      <c r="AI738" s="33"/>
      <c r="AJ738" s="33"/>
      <c r="AK738" s="33"/>
      <c r="AL738" s="33"/>
      <c r="AM738" s="108"/>
      <c r="AN738" s="114" t="s">
        <v>663</v>
      </c>
    </row>
    <row r="739" spans="1:40" s="12" customFormat="1" ht="19.5" customHeight="1">
      <c r="A739" s="10"/>
      <c r="B739" s="26"/>
      <c r="C739" s="76"/>
      <c r="D739" s="28" t="s">
        <v>109</v>
      </c>
      <c r="E739" s="29" t="s">
        <v>110</v>
      </c>
      <c r="F739" s="60" t="str">
        <f aca="true" t="shared" si="56" ref="F739:F760">AN739</f>
        <v>1 700,00</v>
      </c>
      <c r="G739" s="171">
        <v>1700</v>
      </c>
      <c r="H739" s="171">
        <v>230</v>
      </c>
      <c r="I739" s="171">
        <v>0</v>
      </c>
      <c r="J739" s="32">
        <f t="shared" si="51"/>
        <v>13.529411764705882</v>
      </c>
      <c r="AG739" s="95" t="s">
        <v>109</v>
      </c>
      <c r="AH739" s="33">
        <f t="shared" si="55"/>
        <v>0</v>
      </c>
      <c r="AI739" s="33"/>
      <c r="AJ739" s="33"/>
      <c r="AK739" s="33"/>
      <c r="AL739" s="33"/>
      <c r="AM739" s="95" t="s">
        <v>109</v>
      </c>
      <c r="AN739" s="113" t="s">
        <v>593</v>
      </c>
    </row>
    <row r="740" spans="1:40" s="12" customFormat="1" ht="15" customHeight="1">
      <c r="A740" s="10"/>
      <c r="B740" s="26"/>
      <c r="C740" s="76"/>
      <c r="D740" s="28" t="s">
        <v>101</v>
      </c>
      <c r="E740" s="29" t="s">
        <v>102</v>
      </c>
      <c r="F740" s="60" t="str">
        <f t="shared" si="56"/>
        <v>909 406,00</v>
      </c>
      <c r="G740" s="171">
        <v>837031</v>
      </c>
      <c r="H740" s="171">
        <v>823449.7</v>
      </c>
      <c r="I740" s="171">
        <v>18712.32</v>
      </c>
      <c r="J740" s="32">
        <f t="shared" si="51"/>
        <v>98.37744360722601</v>
      </c>
      <c r="AG740" s="95" t="s">
        <v>101</v>
      </c>
      <c r="AH740" s="33">
        <f t="shared" si="55"/>
        <v>0</v>
      </c>
      <c r="AI740" s="33"/>
      <c r="AJ740" s="33"/>
      <c r="AK740" s="33"/>
      <c r="AL740" s="33"/>
      <c r="AM740" s="95" t="s">
        <v>101</v>
      </c>
      <c r="AN740" s="113" t="s">
        <v>664</v>
      </c>
    </row>
    <row r="741" spans="1:40" s="12" customFormat="1" ht="15" customHeight="1">
      <c r="A741" s="10"/>
      <c r="B741" s="26"/>
      <c r="C741" s="76"/>
      <c r="D741" s="28" t="s">
        <v>111</v>
      </c>
      <c r="E741" s="29" t="s">
        <v>112</v>
      </c>
      <c r="F741" s="60" t="str">
        <f t="shared" si="56"/>
        <v>65 280,00</v>
      </c>
      <c r="G741" s="171">
        <v>60952</v>
      </c>
      <c r="H741" s="171">
        <v>60950.05</v>
      </c>
      <c r="I741" s="171">
        <v>61198.66</v>
      </c>
      <c r="J741" s="32">
        <f t="shared" si="51"/>
        <v>99.99680076125476</v>
      </c>
      <c r="AG741" s="95" t="s">
        <v>111</v>
      </c>
      <c r="AH741" s="33">
        <f t="shared" si="55"/>
        <v>0</v>
      </c>
      <c r="AI741" s="33"/>
      <c r="AJ741" s="33"/>
      <c r="AK741" s="33"/>
      <c r="AL741" s="33"/>
      <c r="AM741" s="95" t="s">
        <v>111</v>
      </c>
      <c r="AN741" s="113" t="s">
        <v>665</v>
      </c>
    </row>
    <row r="742" spans="1:40" s="12" customFormat="1" ht="15" customHeight="1">
      <c r="A742" s="10"/>
      <c r="B742" s="26"/>
      <c r="C742" s="76"/>
      <c r="D742" s="28" t="s">
        <v>103</v>
      </c>
      <c r="E742" s="29" t="s">
        <v>104</v>
      </c>
      <c r="F742" s="60" t="str">
        <f t="shared" si="56"/>
        <v>159 146,00</v>
      </c>
      <c r="G742" s="171">
        <v>153146</v>
      </c>
      <c r="H742" s="171">
        <v>149429.16</v>
      </c>
      <c r="I742" s="171">
        <v>20022.86</v>
      </c>
      <c r="J742" s="32">
        <f t="shared" si="51"/>
        <v>97.57300876287987</v>
      </c>
      <c r="AG742" s="95" t="s">
        <v>103</v>
      </c>
      <c r="AH742" s="33">
        <f t="shared" si="55"/>
        <v>0</v>
      </c>
      <c r="AI742" s="33"/>
      <c r="AJ742" s="33"/>
      <c r="AK742" s="33"/>
      <c r="AL742" s="33"/>
      <c r="AM742" s="95" t="s">
        <v>103</v>
      </c>
      <c r="AN742" s="113" t="s">
        <v>666</v>
      </c>
    </row>
    <row r="743" spans="1:40" s="12" customFormat="1" ht="15" customHeight="1">
      <c r="A743" s="10"/>
      <c r="B743" s="26"/>
      <c r="C743" s="76"/>
      <c r="D743" s="28" t="s">
        <v>105</v>
      </c>
      <c r="E743" s="29" t="s">
        <v>106</v>
      </c>
      <c r="F743" s="60" t="str">
        <f t="shared" si="56"/>
        <v>22 050,00</v>
      </c>
      <c r="G743" s="171">
        <v>19843</v>
      </c>
      <c r="H743" s="171">
        <v>18529.09</v>
      </c>
      <c r="I743" s="171">
        <v>2728.71</v>
      </c>
      <c r="J743" s="32">
        <f t="shared" si="51"/>
        <v>93.37847099732903</v>
      </c>
      <c r="AG743" s="95" t="s">
        <v>105</v>
      </c>
      <c r="AH743" s="33">
        <f t="shared" si="55"/>
        <v>0</v>
      </c>
      <c r="AI743" s="33"/>
      <c r="AJ743" s="33"/>
      <c r="AK743" s="33"/>
      <c r="AL743" s="33"/>
      <c r="AM743" s="95" t="s">
        <v>105</v>
      </c>
      <c r="AN743" s="113" t="s">
        <v>667</v>
      </c>
    </row>
    <row r="744" spans="1:40" s="12" customFormat="1" ht="33.75">
      <c r="A744" s="10"/>
      <c r="B744" s="26"/>
      <c r="C744" s="76"/>
      <c r="D744" s="28" t="s">
        <v>71</v>
      </c>
      <c r="E744" s="29" t="s">
        <v>72</v>
      </c>
      <c r="F744" s="60" t="str">
        <f t="shared" si="56"/>
        <v>10 800,00</v>
      </c>
      <c r="G744" s="99">
        <v>0</v>
      </c>
      <c r="H744" s="99">
        <v>0</v>
      </c>
      <c r="I744" s="99">
        <v>0</v>
      </c>
      <c r="J744" s="32">
        <v>0</v>
      </c>
      <c r="AG744" s="95" t="s">
        <v>71</v>
      </c>
      <c r="AH744" s="33">
        <f t="shared" si="55"/>
        <v>0</v>
      </c>
      <c r="AI744" s="33"/>
      <c r="AJ744" s="33"/>
      <c r="AK744" s="33"/>
      <c r="AL744" s="33"/>
      <c r="AM744" s="95" t="s">
        <v>71</v>
      </c>
      <c r="AN744" s="113" t="s">
        <v>668</v>
      </c>
    </row>
    <row r="745" spans="1:40" s="12" customFormat="1" ht="11.25">
      <c r="A745" s="10"/>
      <c r="B745" s="26"/>
      <c r="C745" s="76"/>
      <c r="D745" s="28" t="s">
        <v>29</v>
      </c>
      <c r="E745" s="29" t="s">
        <v>30</v>
      </c>
      <c r="F745" s="60" t="str">
        <f t="shared" si="56"/>
        <v>29 000,00</v>
      </c>
      <c r="G745" s="171">
        <v>34000</v>
      </c>
      <c r="H745" s="171">
        <v>33368.71</v>
      </c>
      <c r="I745" s="171">
        <v>0</v>
      </c>
      <c r="J745" s="32">
        <f t="shared" si="51"/>
        <v>98.14326470588236</v>
      </c>
      <c r="AG745" s="95" t="s">
        <v>29</v>
      </c>
      <c r="AH745" s="33">
        <f t="shared" si="55"/>
        <v>0</v>
      </c>
      <c r="AI745" s="33"/>
      <c r="AJ745" s="33"/>
      <c r="AK745" s="33"/>
      <c r="AL745" s="33"/>
      <c r="AM745" s="95" t="s">
        <v>29</v>
      </c>
      <c r="AN745" s="113" t="s">
        <v>669</v>
      </c>
    </row>
    <row r="746" spans="1:40" s="12" customFormat="1" ht="11.25">
      <c r="A746" s="10"/>
      <c r="B746" s="58"/>
      <c r="C746" s="76"/>
      <c r="D746" s="28" t="s">
        <v>31</v>
      </c>
      <c r="E746" s="29" t="s">
        <v>32</v>
      </c>
      <c r="F746" s="60" t="str">
        <f t="shared" si="56"/>
        <v>10 000,00</v>
      </c>
      <c r="G746" s="171">
        <v>5000</v>
      </c>
      <c r="H746" s="171">
        <v>4610.97</v>
      </c>
      <c r="I746" s="171">
        <v>28.54</v>
      </c>
      <c r="J746" s="32">
        <f t="shared" si="51"/>
        <v>92.2194</v>
      </c>
      <c r="AG746" s="95" t="s">
        <v>31</v>
      </c>
      <c r="AH746" s="33">
        <f t="shared" si="55"/>
        <v>0</v>
      </c>
      <c r="AI746" s="33"/>
      <c r="AJ746" s="33"/>
      <c r="AK746" s="33"/>
      <c r="AL746" s="33"/>
      <c r="AM746" s="95" t="s">
        <v>31</v>
      </c>
      <c r="AN746" s="113" t="s">
        <v>361</v>
      </c>
    </row>
    <row r="747" spans="1:40" s="12" customFormat="1" ht="33.75">
      <c r="A747" s="10"/>
      <c r="B747" s="26"/>
      <c r="C747" s="76"/>
      <c r="D747" s="28" t="s">
        <v>33</v>
      </c>
      <c r="E747" s="29" t="s">
        <v>34</v>
      </c>
      <c r="F747" s="60" t="str">
        <f t="shared" si="56"/>
        <v>3 000,00</v>
      </c>
      <c r="G747" s="171">
        <v>3000</v>
      </c>
      <c r="H747" s="171">
        <v>3000</v>
      </c>
      <c r="I747" s="171">
        <v>0</v>
      </c>
      <c r="J747" s="32">
        <f t="shared" si="51"/>
        <v>100</v>
      </c>
      <c r="AG747" s="95" t="s">
        <v>33</v>
      </c>
      <c r="AH747" s="33">
        <f t="shared" si="55"/>
        <v>0</v>
      </c>
      <c r="AI747" s="33"/>
      <c r="AJ747" s="33"/>
      <c r="AK747" s="33"/>
      <c r="AL747" s="33"/>
      <c r="AM747" s="95" t="s">
        <v>33</v>
      </c>
      <c r="AN747" s="113" t="s">
        <v>296</v>
      </c>
    </row>
    <row r="748" spans="1:40" s="12" customFormat="1" ht="22.5">
      <c r="A748" s="10"/>
      <c r="B748" s="26"/>
      <c r="C748" s="76"/>
      <c r="D748" s="28" t="s">
        <v>35</v>
      </c>
      <c r="E748" s="29" t="s">
        <v>36</v>
      </c>
      <c r="F748" s="60" t="str">
        <f t="shared" si="56"/>
        <v>3 500,00</v>
      </c>
      <c r="G748" s="171">
        <v>3500</v>
      </c>
      <c r="H748" s="171">
        <v>3496.68</v>
      </c>
      <c r="I748" s="171">
        <v>0</v>
      </c>
      <c r="J748" s="32">
        <f t="shared" si="51"/>
        <v>99.90514285714286</v>
      </c>
      <c r="AG748" s="95" t="s">
        <v>35</v>
      </c>
      <c r="AH748" s="33">
        <f t="shared" si="55"/>
        <v>0</v>
      </c>
      <c r="AI748" s="33"/>
      <c r="AJ748" s="33"/>
      <c r="AK748" s="33"/>
      <c r="AL748" s="33"/>
      <c r="AM748" s="95" t="s">
        <v>35</v>
      </c>
      <c r="AN748" s="113" t="s">
        <v>578</v>
      </c>
    </row>
    <row r="749" spans="1:40" s="12" customFormat="1" ht="15" customHeight="1">
      <c r="A749" s="10"/>
      <c r="B749" s="26"/>
      <c r="C749" s="76"/>
      <c r="D749" s="28" t="s">
        <v>37</v>
      </c>
      <c r="E749" s="29" t="s">
        <v>38</v>
      </c>
      <c r="F749" s="60" t="str">
        <f t="shared" si="56"/>
        <v>50 000,00</v>
      </c>
      <c r="G749" s="171">
        <v>70000</v>
      </c>
      <c r="H749" s="171">
        <v>68457.68</v>
      </c>
      <c r="I749" s="171">
        <v>0</v>
      </c>
      <c r="J749" s="32">
        <f t="shared" si="51"/>
        <v>97.7966857142857</v>
      </c>
      <c r="AG749" s="95" t="s">
        <v>37</v>
      </c>
      <c r="AH749" s="33">
        <f t="shared" si="55"/>
        <v>0</v>
      </c>
      <c r="AI749" s="33"/>
      <c r="AJ749" s="33"/>
      <c r="AK749" s="33"/>
      <c r="AL749" s="33"/>
      <c r="AM749" s="95" t="s">
        <v>37</v>
      </c>
      <c r="AN749" s="113" t="s">
        <v>575</v>
      </c>
    </row>
    <row r="750" spans="1:40" s="12" customFormat="1" ht="15" customHeight="1">
      <c r="A750" s="10"/>
      <c r="B750" s="26"/>
      <c r="C750" s="76"/>
      <c r="D750" s="28" t="s">
        <v>39</v>
      </c>
      <c r="E750" s="29" t="s">
        <v>40</v>
      </c>
      <c r="F750" s="60" t="str">
        <f t="shared" si="56"/>
        <v>7 000,00</v>
      </c>
      <c r="G750" s="171">
        <v>7000</v>
      </c>
      <c r="H750" s="171">
        <v>5832.52</v>
      </c>
      <c r="I750" s="171">
        <v>0</v>
      </c>
      <c r="J750" s="32">
        <f t="shared" si="51"/>
        <v>83.32171428571428</v>
      </c>
      <c r="AG750" s="95" t="s">
        <v>39</v>
      </c>
      <c r="AH750" s="33">
        <f t="shared" si="55"/>
        <v>0</v>
      </c>
      <c r="AI750" s="33"/>
      <c r="AJ750" s="33"/>
      <c r="AK750" s="33"/>
      <c r="AL750" s="33"/>
      <c r="AM750" s="95" t="s">
        <v>39</v>
      </c>
      <c r="AN750" s="113" t="s">
        <v>362</v>
      </c>
    </row>
    <row r="751" spans="1:40" s="12" customFormat="1" ht="15" customHeight="1">
      <c r="A751" s="10"/>
      <c r="B751" s="26"/>
      <c r="C751" s="76"/>
      <c r="D751" s="28" t="s">
        <v>41</v>
      </c>
      <c r="E751" s="29" t="s">
        <v>42</v>
      </c>
      <c r="F751" s="60" t="str">
        <f t="shared" si="56"/>
        <v>1 700,00</v>
      </c>
      <c r="G751" s="171">
        <v>1200</v>
      </c>
      <c r="H751" s="171">
        <v>1113.78</v>
      </c>
      <c r="I751" s="171">
        <v>0</v>
      </c>
      <c r="J751" s="32">
        <f aca="true" t="shared" si="57" ref="J751:J791">H751*100/G751</f>
        <v>92.815</v>
      </c>
      <c r="AG751" s="95" t="s">
        <v>41</v>
      </c>
      <c r="AH751" s="33">
        <f t="shared" si="55"/>
        <v>0</v>
      </c>
      <c r="AI751" s="33"/>
      <c r="AJ751" s="33"/>
      <c r="AK751" s="33"/>
      <c r="AL751" s="33"/>
      <c r="AM751" s="95" t="s">
        <v>41</v>
      </c>
      <c r="AN751" s="113" t="s">
        <v>593</v>
      </c>
    </row>
    <row r="752" spans="1:40" s="12" customFormat="1" ht="11.25">
      <c r="A752" s="10"/>
      <c r="B752" s="26"/>
      <c r="C752" s="76"/>
      <c r="D752" s="28" t="s">
        <v>43</v>
      </c>
      <c r="E752" s="29" t="s">
        <v>44</v>
      </c>
      <c r="F752" s="60" t="str">
        <f t="shared" si="56"/>
        <v>117 700,00</v>
      </c>
      <c r="G752" s="171">
        <v>52700</v>
      </c>
      <c r="H752" s="171">
        <v>45343.22</v>
      </c>
      <c r="I752" s="171">
        <v>737.02</v>
      </c>
      <c r="J752" s="32">
        <f t="shared" si="57"/>
        <v>86.04026565464896</v>
      </c>
      <c r="AG752" s="95" t="s">
        <v>43</v>
      </c>
      <c r="AH752" s="33">
        <f t="shared" si="55"/>
        <v>0</v>
      </c>
      <c r="AI752" s="33"/>
      <c r="AJ752" s="33"/>
      <c r="AK752" s="33"/>
      <c r="AL752" s="33"/>
      <c r="AM752" s="95" t="s">
        <v>43</v>
      </c>
      <c r="AN752" s="113" t="s">
        <v>670</v>
      </c>
    </row>
    <row r="753" spans="1:40" s="12" customFormat="1" ht="22.5">
      <c r="A753" s="10"/>
      <c r="B753" s="26"/>
      <c r="C753" s="76"/>
      <c r="D753" s="28" t="s">
        <v>45</v>
      </c>
      <c r="E753" s="29" t="s">
        <v>46</v>
      </c>
      <c r="F753" s="60" t="str">
        <f t="shared" si="56"/>
        <v>1 300,00</v>
      </c>
      <c r="G753" s="171">
        <v>1300</v>
      </c>
      <c r="H753" s="171">
        <v>924.7</v>
      </c>
      <c r="I753" s="171">
        <v>0</v>
      </c>
      <c r="J753" s="32">
        <f t="shared" si="57"/>
        <v>71.13076923076923</v>
      </c>
      <c r="AG753" s="95" t="s">
        <v>45</v>
      </c>
      <c r="AH753" s="33">
        <f t="shared" si="55"/>
        <v>0</v>
      </c>
      <c r="AI753" s="33"/>
      <c r="AJ753" s="33"/>
      <c r="AK753" s="33"/>
      <c r="AL753" s="33"/>
      <c r="AM753" s="95" t="s">
        <v>45</v>
      </c>
      <c r="AN753" s="113" t="s">
        <v>340</v>
      </c>
    </row>
    <row r="754" spans="1:40" s="12" customFormat="1" ht="45">
      <c r="A754" s="10"/>
      <c r="B754" s="26"/>
      <c r="C754" s="76"/>
      <c r="D754" s="28" t="s">
        <v>47</v>
      </c>
      <c r="E754" s="29" t="s">
        <v>48</v>
      </c>
      <c r="F754" s="60" t="str">
        <f t="shared" si="56"/>
        <v>1 110,00</v>
      </c>
      <c r="G754" s="171">
        <v>1110</v>
      </c>
      <c r="H754" s="171">
        <v>952.9</v>
      </c>
      <c r="I754" s="171">
        <v>0</v>
      </c>
      <c r="J754" s="32">
        <f t="shared" si="57"/>
        <v>85.84684684684684</v>
      </c>
      <c r="AG754" s="95" t="s">
        <v>47</v>
      </c>
      <c r="AH754" s="33">
        <f t="shared" si="55"/>
        <v>0</v>
      </c>
      <c r="AI754" s="33"/>
      <c r="AJ754" s="33"/>
      <c r="AK754" s="33"/>
      <c r="AL754" s="33"/>
      <c r="AM754" s="95" t="s">
        <v>47</v>
      </c>
      <c r="AN754" s="113" t="s">
        <v>671</v>
      </c>
    </row>
    <row r="755" spans="1:40" s="12" customFormat="1" ht="45">
      <c r="A755" s="10"/>
      <c r="B755" s="26"/>
      <c r="C755" s="76"/>
      <c r="D755" s="28" t="s">
        <v>49</v>
      </c>
      <c r="E755" s="29" t="s">
        <v>50</v>
      </c>
      <c r="F755" s="60" t="str">
        <f t="shared" si="56"/>
        <v>3 400,00</v>
      </c>
      <c r="G755" s="171">
        <v>3400</v>
      </c>
      <c r="H755" s="171">
        <v>3389.92</v>
      </c>
      <c r="I755" s="171">
        <v>0</v>
      </c>
      <c r="J755" s="32">
        <f t="shared" si="57"/>
        <v>99.7035294117647</v>
      </c>
      <c r="AG755" s="95" t="s">
        <v>49</v>
      </c>
      <c r="AH755" s="33">
        <f t="shared" si="55"/>
        <v>0</v>
      </c>
      <c r="AI755" s="33"/>
      <c r="AJ755" s="33"/>
      <c r="AK755" s="33"/>
      <c r="AL755" s="33"/>
      <c r="AM755" s="95" t="s">
        <v>49</v>
      </c>
      <c r="AN755" s="113" t="s">
        <v>400</v>
      </c>
    </row>
    <row r="756" spans="1:40" s="12" customFormat="1" ht="11.25">
      <c r="A756" s="10"/>
      <c r="B756" s="26"/>
      <c r="C756" s="76"/>
      <c r="D756" s="28" t="s">
        <v>51</v>
      </c>
      <c r="E756" s="29" t="s">
        <v>115</v>
      </c>
      <c r="F756" s="60" t="str">
        <f t="shared" si="56"/>
        <v>2 600,00</v>
      </c>
      <c r="G756" s="171">
        <v>2600</v>
      </c>
      <c r="H756" s="171">
        <v>2467.98</v>
      </c>
      <c r="I756" s="171">
        <v>0</v>
      </c>
      <c r="J756" s="32">
        <f t="shared" si="57"/>
        <v>94.9223076923077</v>
      </c>
      <c r="AG756" s="95" t="s">
        <v>51</v>
      </c>
      <c r="AH756" s="33">
        <f t="shared" si="55"/>
        <v>0</v>
      </c>
      <c r="AI756" s="33"/>
      <c r="AJ756" s="33"/>
      <c r="AK756" s="33"/>
      <c r="AL756" s="33"/>
      <c r="AM756" s="95" t="s">
        <v>51</v>
      </c>
      <c r="AN756" s="113" t="s">
        <v>672</v>
      </c>
    </row>
    <row r="757" spans="1:40" s="12" customFormat="1" ht="11.25">
      <c r="A757" s="10"/>
      <c r="B757" s="26"/>
      <c r="C757" s="76"/>
      <c r="D757" s="28" t="s">
        <v>52</v>
      </c>
      <c r="E757" s="29" t="s">
        <v>53</v>
      </c>
      <c r="F757" s="60" t="str">
        <f t="shared" si="56"/>
        <v>2 500,00</v>
      </c>
      <c r="G757" s="171">
        <v>2500</v>
      </c>
      <c r="H757" s="171">
        <v>1143.97</v>
      </c>
      <c r="I757" s="171">
        <v>0</v>
      </c>
      <c r="J757" s="32">
        <f t="shared" si="57"/>
        <v>45.7588</v>
      </c>
      <c r="AG757" s="95" t="s">
        <v>52</v>
      </c>
      <c r="AH757" s="33">
        <f t="shared" si="55"/>
        <v>0</v>
      </c>
      <c r="AI757" s="33"/>
      <c r="AJ757" s="33"/>
      <c r="AK757" s="33"/>
      <c r="AL757" s="33"/>
      <c r="AM757" s="95" t="s">
        <v>52</v>
      </c>
      <c r="AN757" s="113" t="s">
        <v>327</v>
      </c>
    </row>
    <row r="758" spans="1:40" s="12" customFormat="1" ht="22.5">
      <c r="A758" s="10"/>
      <c r="B758" s="26"/>
      <c r="C758" s="76"/>
      <c r="D758" s="28" t="s">
        <v>54</v>
      </c>
      <c r="E758" s="29" t="s">
        <v>55</v>
      </c>
      <c r="F758" s="60" t="str">
        <f t="shared" si="56"/>
        <v>50 159,00</v>
      </c>
      <c r="G758" s="171">
        <v>47843</v>
      </c>
      <c r="H758" s="171">
        <v>47843</v>
      </c>
      <c r="I758" s="171">
        <v>0</v>
      </c>
      <c r="J758" s="32">
        <f t="shared" si="57"/>
        <v>100</v>
      </c>
      <c r="AG758" s="95" t="s">
        <v>54</v>
      </c>
      <c r="AH758" s="33">
        <f t="shared" si="55"/>
        <v>0</v>
      </c>
      <c r="AI758" s="33"/>
      <c r="AJ758" s="33"/>
      <c r="AK758" s="33"/>
      <c r="AL758" s="33"/>
      <c r="AM758" s="95" t="s">
        <v>54</v>
      </c>
      <c r="AN758" s="113" t="s">
        <v>673</v>
      </c>
    </row>
    <row r="759" spans="1:40" s="12" customFormat="1" ht="33.75">
      <c r="A759" s="10"/>
      <c r="B759" s="26"/>
      <c r="C759" s="76"/>
      <c r="D759" s="28" t="s">
        <v>60</v>
      </c>
      <c r="E759" s="29" t="s">
        <v>61</v>
      </c>
      <c r="F759" s="60" t="str">
        <f t="shared" si="56"/>
        <v>1 000,00</v>
      </c>
      <c r="G759" s="171">
        <v>1000</v>
      </c>
      <c r="H759" s="171">
        <v>400</v>
      </c>
      <c r="I759" s="171">
        <v>0</v>
      </c>
      <c r="J759" s="32">
        <f t="shared" si="57"/>
        <v>40</v>
      </c>
      <c r="AG759" s="95" t="s">
        <v>60</v>
      </c>
      <c r="AH759" s="33">
        <f t="shared" si="55"/>
        <v>0</v>
      </c>
      <c r="AI759" s="33"/>
      <c r="AJ759" s="33"/>
      <c r="AK759" s="33"/>
      <c r="AL759" s="33"/>
      <c r="AM759" s="95" t="s">
        <v>60</v>
      </c>
      <c r="AN759" s="113" t="s">
        <v>334</v>
      </c>
    </row>
    <row r="760" spans="1:40" s="12" customFormat="1" ht="22.5">
      <c r="A760" s="10"/>
      <c r="B760" s="58"/>
      <c r="C760" s="76"/>
      <c r="D760" s="28" t="s">
        <v>67</v>
      </c>
      <c r="E760" s="29" t="s">
        <v>68</v>
      </c>
      <c r="F760" s="60" t="str">
        <f t="shared" si="56"/>
        <v>12 150,00</v>
      </c>
      <c r="G760" s="171">
        <v>12150</v>
      </c>
      <c r="H760" s="171">
        <v>11098.74</v>
      </c>
      <c r="I760" s="171">
        <v>1580.57</v>
      </c>
      <c r="J760" s="32">
        <f t="shared" si="57"/>
        <v>91.34765432098766</v>
      </c>
      <c r="AG760" s="95" t="s">
        <v>67</v>
      </c>
      <c r="AH760" s="33">
        <f t="shared" si="55"/>
        <v>0</v>
      </c>
      <c r="AI760" s="33"/>
      <c r="AJ760" s="33"/>
      <c r="AK760" s="33"/>
      <c r="AL760" s="33"/>
      <c r="AM760" s="95" t="s">
        <v>67</v>
      </c>
      <c r="AN760" s="113" t="s">
        <v>674</v>
      </c>
    </row>
    <row r="761" spans="1:40" s="12" customFormat="1" ht="22.5">
      <c r="A761" s="10"/>
      <c r="B761" s="26"/>
      <c r="C761" s="20" t="s">
        <v>277</v>
      </c>
      <c r="D761" s="20"/>
      <c r="E761" s="21" t="s">
        <v>226</v>
      </c>
      <c r="F761" s="22" t="str">
        <f>F762</f>
        <v>40 500,00</v>
      </c>
      <c r="G761" s="22">
        <f>G762</f>
        <v>37500</v>
      </c>
      <c r="H761" s="22">
        <f>H762</f>
        <v>27389.82</v>
      </c>
      <c r="I761" s="22">
        <f>I762</f>
        <v>0</v>
      </c>
      <c r="J761" s="23">
        <f t="shared" si="57"/>
        <v>73.03952</v>
      </c>
      <c r="AH761" s="33">
        <f t="shared" si="55"/>
        <v>0</v>
      </c>
      <c r="AI761" s="33"/>
      <c r="AJ761" s="33"/>
      <c r="AK761" s="33"/>
      <c r="AL761" s="33"/>
      <c r="AN761" s="116"/>
    </row>
    <row r="762" spans="1:40" s="12" customFormat="1" ht="33.75">
      <c r="A762" s="10"/>
      <c r="B762" s="26"/>
      <c r="C762" s="62"/>
      <c r="D762" s="28" t="s">
        <v>60</v>
      </c>
      <c r="E762" s="29" t="s">
        <v>61</v>
      </c>
      <c r="F762" s="60" t="str">
        <f>AN762</f>
        <v>40 500,00</v>
      </c>
      <c r="G762" s="171">
        <v>37500</v>
      </c>
      <c r="H762" s="171">
        <v>27389.82</v>
      </c>
      <c r="I762" s="171">
        <v>0</v>
      </c>
      <c r="J762" s="32">
        <f t="shared" si="57"/>
        <v>73.03952</v>
      </c>
      <c r="AG762" s="95" t="s">
        <v>60</v>
      </c>
      <c r="AH762" s="33">
        <f t="shared" si="55"/>
        <v>0</v>
      </c>
      <c r="AI762" s="33"/>
      <c r="AJ762" s="33"/>
      <c r="AK762" s="33"/>
      <c r="AL762" s="33"/>
      <c r="AM762" s="95" t="s">
        <v>60</v>
      </c>
      <c r="AN762" s="113" t="s">
        <v>675</v>
      </c>
    </row>
    <row r="763" spans="1:40" s="12" customFormat="1" ht="22.5">
      <c r="A763" s="10"/>
      <c r="B763" s="13" t="s">
        <v>16</v>
      </c>
      <c r="C763" s="14"/>
      <c r="D763" s="14"/>
      <c r="E763" s="43" t="s">
        <v>278</v>
      </c>
      <c r="F763" s="16">
        <f>F764</f>
        <v>60963.62</v>
      </c>
      <c r="G763" s="16">
        <f>G764</f>
        <v>23100</v>
      </c>
      <c r="H763" s="16">
        <f>H764</f>
        <v>4385.6</v>
      </c>
      <c r="I763" s="16">
        <f>I764</f>
        <v>0</v>
      </c>
      <c r="J763" s="17">
        <f t="shared" si="57"/>
        <v>18.98528138528139</v>
      </c>
      <c r="AH763" s="33">
        <f t="shared" si="55"/>
        <v>0</v>
      </c>
      <c r="AI763" s="33"/>
      <c r="AJ763" s="33"/>
      <c r="AK763" s="33"/>
      <c r="AL763" s="33"/>
      <c r="AN763" s="116"/>
    </row>
    <row r="764" spans="1:40" s="24" customFormat="1" ht="15" customHeight="1">
      <c r="A764" s="18"/>
      <c r="B764" s="19"/>
      <c r="C764" s="20" t="s">
        <v>279</v>
      </c>
      <c r="D764" s="20"/>
      <c r="E764" s="21" t="s">
        <v>230</v>
      </c>
      <c r="F764" s="22">
        <f>F765+F767+F768+F769</f>
        <v>60963.62</v>
      </c>
      <c r="G764" s="22">
        <f>SUM(G765:G769)</f>
        <v>23100</v>
      </c>
      <c r="H764" s="22">
        <f>SUM(H765:H769)</f>
        <v>4385.6</v>
      </c>
      <c r="I764" s="22">
        <f>SUM(I765:I769)</f>
        <v>0</v>
      </c>
      <c r="J764" s="23">
        <f t="shared" si="57"/>
        <v>18.98528138528139</v>
      </c>
      <c r="AH764" s="33">
        <f t="shared" si="55"/>
        <v>0</v>
      </c>
      <c r="AI764" s="33"/>
      <c r="AJ764" s="33"/>
      <c r="AK764" s="33"/>
      <c r="AL764" s="33"/>
      <c r="AM764" s="108"/>
      <c r="AN764" s="114" t="s">
        <v>678</v>
      </c>
    </row>
    <row r="765" spans="1:40" s="12" customFormat="1" ht="15" customHeight="1">
      <c r="A765" s="10"/>
      <c r="B765" s="26"/>
      <c r="C765" s="62"/>
      <c r="D765" s="95" t="s">
        <v>29</v>
      </c>
      <c r="E765" s="96" t="s">
        <v>30</v>
      </c>
      <c r="F765" s="60" t="str">
        <f>AN765</f>
        <v>2 000,00</v>
      </c>
      <c r="G765" s="171">
        <v>2000</v>
      </c>
      <c r="H765" s="171">
        <v>1041.95</v>
      </c>
      <c r="I765" s="171">
        <v>0</v>
      </c>
      <c r="J765" s="32">
        <f t="shared" si="57"/>
        <v>52.0975</v>
      </c>
      <c r="AG765" s="95" t="s">
        <v>29</v>
      </c>
      <c r="AH765" s="33">
        <f t="shared" si="55"/>
        <v>0</v>
      </c>
      <c r="AI765" s="33"/>
      <c r="AJ765" s="33"/>
      <c r="AK765" s="33"/>
      <c r="AL765" s="33"/>
      <c r="AM765" s="95" t="s">
        <v>29</v>
      </c>
      <c r="AN765" s="113" t="s">
        <v>299</v>
      </c>
    </row>
    <row r="766" spans="1:40" s="12" customFormat="1" ht="15" customHeight="1">
      <c r="A766" s="10"/>
      <c r="B766" s="26"/>
      <c r="C766" s="62"/>
      <c r="D766" s="158">
        <v>4270</v>
      </c>
      <c r="E766" s="29" t="s">
        <v>40</v>
      </c>
      <c r="F766" s="60">
        <v>0</v>
      </c>
      <c r="G766" s="171">
        <v>1500</v>
      </c>
      <c r="H766" s="171">
        <v>498.15</v>
      </c>
      <c r="I766" s="171">
        <v>0</v>
      </c>
      <c r="J766" s="32">
        <f t="shared" si="57"/>
        <v>33.21</v>
      </c>
      <c r="AG766" s="95"/>
      <c r="AH766" s="33"/>
      <c r="AI766" s="33"/>
      <c r="AJ766" s="33"/>
      <c r="AK766" s="33"/>
      <c r="AL766" s="33"/>
      <c r="AM766" s="95"/>
      <c r="AN766" s="113"/>
    </row>
    <row r="767" spans="1:40" s="12" customFormat="1" ht="15" customHeight="1">
      <c r="A767" s="10"/>
      <c r="B767" s="26"/>
      <c r="C767" s="62"/>
      <c r="D767" s="95" t="s">
        <v>43</v>
      </c>
      <c r="E767" s="96" t="s">
        <v>44</v>
      </c>
      <c r="F767" s="60" t="str">
        <f>AN767</f>
        <v>20 000,00</v>
      </c>
      <c r="G767" s="171">
        <v>19600</v>
      </c>
      <c r="H767" s="171">
        <v>2845.5</v>
      </c>
      <c r="I767" s="171">
        <v>0</v>
      </c>
      <c r="J767" s="32">
        <f t="shared" si="57"/>
        <v>14.517857142857142</v>
      </c>
      <c r="AG767" s="95" t="s">
        <v>43</v>
      </c>
      <c r="AH767" s="33">
        <f t="shared" si="55"/>
        <v>0</v>
      </c>
      <c r="AI767" s="33"/>
      <c r="AJ767" s="33"/>
      <c r="AK767" s="33"/>
      <c r="AL767" s="33"/>
      <c r="AM767" s="95" t="s">
        <v>43</v>
      </c>
      <c r="AN767" s="113" t="s">
        <v>349</v>
      </c>
    </row>
    <row r="768" spans="1:40" s="12" customFormat="1" ht="22.5">
      <c r="A768" s="10"/>
      <c r="B768" s="26"/>
      <c r="C768" s="62"/>
      <c r="D768" s="95" t="s">
        <v>148</v>
      </c>
      <c r="E768" s="96" t="s">
        <v>123</v>
      </c>
      <c r="F768" s="60" t="str">
        <f>AN768</f>
        <v>33 119,08</v>
      </c>
      <c r="G768" s="99">
        <v>0</v>
      </c>
      <c r="H768" s="99">
        <v>0</v>
      </c>
      <c r="I768" s="99">
        <v>0</v>
      </c>
      <c r="J768" s="32">
        <v>0</v>
      </c>
      <c r="AG768" s="95" t="s">
        <v>148</v>
      </c>
      <c r="AH768" s="33">
        <f t="shared" si="55"/>
        <v>0</v>
      </c>
      <c r="AI768" s="33"/>
      <c r="AJ768" s="33"/>
      <c r="AK768" s="33"/>
      <c r="AL768" s="33"/>
      <c r="AM768" s="95" t="s">
        <v>148</v>
      </c>
      <c r="AN768" s="113" t="s">
        <v>676</v>
      </c>
    </row>
    <row r="769" spans="1:40" s="12" customFormat="1" ht="22.5">
      <c r="A769" s="10"/>
      <c r="B769" s="26"/>
      <c r="C769" s="62"/>
      <c r="D769" s="95" t="s">
        <v>149</v>
      </c>
      <c r="E769" s="96" t="s">
        <v>123</v>
      </c>
      <c r="F769" s="60" t="str">
        <f>AN769</f>
        <v>5 844,54</v>
      </c>
      <c r="G769" s="99">
        <v>0</v>
      </c>
      <c r="H769" s="99">
        <v>0</v>
      </c>
      <c r="I769" s="99">
        <v>0</v>
      </c>
      <c r="J769" s="32">
        <v>0</v>
      </c>
      <c r="AG769" s="95" t="s">
        <v>149</v>
      </c>
      <c r="AH769" s="33">
        <f t="shared" si="55"/>
        <v>0</v>
      </c>
      <c r="AI769" s="33"/>
      <c r="AJ769" s="33"/>
      <c r="AK769" s="33"/>
      <c r="AL769" s="33"/>
      <c r="AM769" s="95" t="s">
        <v>149</v>
      </c>
      <c r="AN769" s="113" t="s">
        <v>677</v>
      </c>
    </row>
    <row r="770" spans="1:40" s="12" customFormat="1" ht="22.5">
      <c r="A770" s="10"/>
      <c r="B770" s="13" t="s">
        <v>17</v>
      </c>
      <c r="C770" s="14"/>
      <c r="D770" s="14"/>
      <c r="E770" s="43" t="s">
        <v>280</v>
      </c>
      <c r="F770" s="16">
        <f>F771+F773</f>
        <v>2000</v>
      </c>
      <c r="G770" s="16">
        <f>G771+G773</f>
        <v>17000</v>
      </c>
      <c r="H770" s="16">
        <f>H771+H773</f>
        <v>15796.9</v>
      </c>
      <c r="I770" s="16">
        <f>I771+I773</f>
        <v>0</v>
      </c>
      <c r="J770" s="17">
        <f t="shared" si="57"/>
        <v>92.92294117647059</v>
      </c>
      <c r="AH770" s="33">
        <f t="shared" si="55"/>
        <v>0</v>
      </c>
      <c r="AI770" s="33"/>
      <c r="AJ770" s="33"/>
      <c r="AK770" s="33"/>
      <c r="AL770" s="33"/>
      <c r="AN770" s="116"/>
    </row>
    <row r="771" spans="1:40" s="12" customFormat="1" ht="11.25" hidden="1">
      <c r="A771" s="10"/>
      <c r="B771" s="80"/>
      <c r="C771" s="72">
        <v>92116</v>
      </c>
      <c r="D771" s="72"/>
      <c r="E771" s="81" t="s">
        <v>281</v>
      </c>
      <c r="F771" s="63">
        <f>F772</f>
        <v>0</v>
      </c>
      <c r="G771" s="63">
        <f>G772</f>
        <v>0</v>
      </c>
      <c r="H771" s="63">
        <f>H772</f>
        <v>0</v>
      </c>
      <c r="I771" s="63">
        <f>I772</f>
        <v>0</v>
      </c>
      <c r="J771" s="23"/>
      <c r="AH771" s="33">
        <f t="shared" si="55"/>
        <v>0</v>
      </c>
      <c r="AI771" s="33"/>
      <c r="AJ771" s="33"/>
      <c r="AK771" s="33"/>
      <c r="AL771" s="33"/>
      <c r="AN771" s="116"/>
    </row>
    <row r="772" spans="1:40" s="12" customFormat="1" ht="56.25" hidden="1">
      <c r="A772" s="10"/>
      <c r="B772" s="80"/>
      <c r="C772" s="61"/>
      <c r="D772" s="28" t="s">
        <v>282</v>
      </c>
      <c r="E772" s="29" t="s">
        <v>283</v>
      </c>
      <c r="F772" s="60"/>
      <c r="G772" s="31"/>
      <c r="H772" s="30"/>
      <c r="I772" s="60"/>
      <c r="J772" s="32"/>
      <c r="AH772" s="33">
        <f t="shared" si="55"/>
        <v>2310</v>
      </c>
      <c r="AI772" s="33"/>
      <c r="AJ772" s="33"/>
      <c r="AK772" s="33"/>
      <c r="AL772" s="33"/>
      <c r="AN772" s="116"/>
    </row>
    <row r="773" spans="1:40" s="24" customFormat="1" ht="15" customHeight="1">
      <c r="A773" s="18"/>
      <c r="B773" s="19"/>
      <c r="C773" s="20" t="s">
        <v>284</v>
      </c>
      <c r="D773" s="20"/>
      <c r="E773" s="21" t="s">
        <v>230</v>
      </c>
      <c r="F773" s="22">
        <f>SUM(F774:F776)</f>
        <v>2000</v>
      </c>
      <c r="G773" s="22">
        <f>SUM(G774:G775)</f>
        <v>17000</v>
      </c>
      <c r="H773" s="22">
        <f>SUM(H774:H775)</f>
        <v>15796.9</v>
      </c>
      <c r="I773" s="22">
        <f>SUM(I774:I775)</f>
        <v>0</v>
      </c>
      <c r="J773" s="23">
        <f t="shared" si="57"/>
        <v>92.92294117647059</v>
      </c>
      <c r="AH773" s="33">
        <f t="shared" si="55"/>
        <v>0</v>
      </c>
      <c r="AI773" s="33"/>
      <c r="AJ773" s="33"/>
      <c r="AK773" s="33"/>
      <c r="AL773" s="33"/>
      <c r="AN773" s="118"/>
    </row>
    <row r="774" spans="1:40" s="12" customFormat="1" ht="42.75" customHeight="1">
      <c r="A774" s="10"/>
      <c r="B774" s="26"/>
      <c r="C774" s="76"/>
      <c r="D774" s="28" t="s">
        <v>285</v>
      </c>
      <c r="E774" s="215" t="s">
        <v>286</v>
      </c>
      <c r="F774" s="60">
        <v>0</v>
      </c>
      <c r="G774" s="171">
        <v>15000</v>
      </c>
      <c r="H774" s="171">
        <v>15000</v>
      </c>
      <c r="I774" s="99">
        <v>0</v>
      </c>
      <c r="J774" s="32">
        <f t="shared" si="57"/>
        <v>100</v>
      </c>
      <c r="AG774" s="95" t="s">
        <v>285</v>
      </c>
      <c r="AH774" s="33">
        <f t="shared" si="55"/>
        <v>0</v>
      </c>
      <c r="AI774" s="33"/>
      <c r="AJ774" s="33"/>
      <c r="AK774" s="33"/>
      <c r="AL774" s="33"/>
      <c r="AN774" s="116"/>
    </row>
    <row r="775" spans="1:40" s="12" customFormat="1" ht="15.75" customHeight="1">
      <c r="A775" s="10"/>
      <c r="B775" s="26"/>
      <c r="C775" s="76"/>
      <c r="D775" s="95" t="s">
        <v>29</v>
      </c>
      <c r="E775" s="96" t="s">
        <v>30</v>
      </c>
      <c r="F775" s="60">
        <v>2000</v>
      </c>
      <c r="G775" s="171">
        <v>2000</v>
      </c>
      <c r="H775" s="171">
        <v>796.9</v>
      </c>
      <c r="I775" s="99">
        <v>0</v>
      </c>
      <c r="J775" s="32">
        <f t="shared" si="57"/>
        <v>39.845</v>
      </c>
      <c r="AG775" s="95" t="s">
        <v>29</v>
      </c>
      <c r="AH775" s="33">
        <f t="shared" si="55"/>
        <v>0</v>
      </c>
      <c r="AI775" s="33"/>
      <c r="AJ775" s="33"/>
      <c r="AK775" s="33"/>
      <c r="AL775" s="33"/>
      <c r="AN775" s="116"/>
    </row>
    <row r="776" spans="1:40" s="12" customFormat="1" ht="19.5" customHeight="1" hidden="1">
      <c r="A776" s="10"/>
      <c r="B776" s="26"/>
      <c r="C776" s="76"/>
      <c r="D776" s="28" t="s">
        <v>43</v>
      </c>
      <c r="E776" s="29" t="s">
        <v>44</v>
      </c>
      <c r="F776" s="60"/>
      <c r="G776" s="94"/>
      <c r="H776" s="94"/>
      <c r="I776" s="94"/>
      <c r="J776" s="32" t="e">
        <f t="shared" si="57"/>
        <v>#DIV/0!</v>
      </c>
      <c r="AH776" s="33">
        <f t="shared" si="55"/>
        <v>4300</v>
      </c>
      <c r="AI776" s="33"/>
      <c r="AJ776" s="33"/>
      <c r="AK776" s="33"/>
      <c r="AL776" s="33"/>
      <c r="AN776" s="116"/>
    </row>
    <row r="777" spans="1:40" s="12" customFormat="1" ht="15" customHeight="1">
      <c r="A777" s="10"/>
      <c r="B777" s="13" t="s">
        <v>18</v>
      </c>
      <c r="C777" s="14"/>
      <c r="D777" s="14"/>
      <c r="E777" s="43" t="s">
        <v>287</v>
      </c>
      <c r="F777" s="16">
        <f>F778+F781+F786</f>
        <v>23800</v>
      </c>
      <c r="G777" s="16">
        <f>G778+G781+G786</f>
        <v>44300</v>
      </c>
      <c r="H777" s="16">
        <f>H778+H781+H786</f>
        <v>42053.99</v>
      </c>
      <c r="I777" s="16">
        <f>I778+I781+I786</f>
        <v>0</v>
      </c>
      <c r="J777" s="17">
        <f t="shared" si="57"/>
        <v>94.93</v>
      </c>
      <c r="AH777" s="33">
        <f aca="true" t="shared" si="58" ref="AH777:AH791">D777-AG777</f>
        <v>0</v>
      </c>
      <c r="AI777" s="33"/>
      <c r="AJ777" s="33"/>
      <c r="AK777" s="33"/>
      <c r="AL777" s="33"/>
      <c r="AN777" s="116"/>
    </row>
    <row r="778" spans="1:40" s="12" customFormat="1" ht="15" customHeight="1" hidden="1">
      <c r="A778" s="10"/>
      <c r="B778" s="26"/>
      <c r="C778" s="20" t="s">
        <v>288</v>
      </c>
      <c r="D778" s="20"/>
      <c r="E778" s="21" t="s">
        <v>289</v>
      </c>
      <c r="F778" s="22">
        <f>F779+F780</f>
        <v>0</v>
      </c>
      <c r="G778" s="22">
        <f>G779+G780</f>
        <v>0</v>
      </c>
      <c r="H778" s="22">
        <f>H779+H780</f>
        <v>0</v>
      </c>
      <c r="I778" s="63">
        <f>I779+I780</f>
        <v>0</v>
      </c>
      <c r="J778" s="23" t="e">
        <f t="shared" si="57"/>
        <v>#DIV/0!</v>
      </c>
      <c r="AH778" s="33">
        <f t="shared" si="58"/>
        <v>0</v>
      </c>
      <c r="AI778" s="33"/>
      <c r="AJ778" s="33"/>
      <c r="AK778" s="33"/>
      <c r="AL778" s="33"/>
      <c r="AN778" s="116"/>
    </row>
    <row r="779" spans="1:40" s="33" customFormat="1" ht="15" customHeight="1" hidden="1">
      <c r="A779" s="25"/>
      <c r="B779" s="26"/>
      <c r="C779" s="48"/>
      <c r="D779" s="28" t="s">
        <v>43</v>
      </c>
      <c r="E779" s="29" t="s">
        <v>44</v>
      </c>
      <c r="F779" s="50"/>
      <c r="G779" s="94"/>
      <c r="H779" s="94"/>
      <c r="I779" s="50"/>
      <c r="J779" s="32" t="e">
        <f t="shared" si="57"/>
        <v>#DIV/0!</v>
      </c>
      <c r="AH779" s="33">
        <f t="shared" si="58"/>
        <v>4300</v>
      </c>
      <c r="AN779" s="117"/>
    </row>
    <row r="780" spans="1:40" s="33" customFormat="1" ht="22.5" hidden="1">
      <c r="A780" s="25"/>
      <c r="B780" s="26"/>
      <c r="C780" s="27"/>
      <c r="D780" s="28" t="s">
        <v>122</v>
      </c>
      <c r="E780" s="29" t="s">
        <v>123</v>
      </c>
      <c r="F780" s="44"/>
      <c r="G780" s="94"/>
      <c r="H780" s="94"/>
      <c r="I780" s="30"/>
      <c r="J780" s="32" t="e">
        <f t="shared" si="57"/>
        <v>#DIV/0!</v>
      </c>
      <c r="AH780" s="33">
        <f t="shared" si="58"/>
        <v>6050</v>
      </c>
      <c r="AN780" s="117"/>
    </row>
    <row r="781" spans="1:40" s="12" customFormat="1" ht="15" customHeight="1">
      <c r="A781" s="10"/>
      <c r="B781" s="26"/>
      <c r="C781" s="72">
        <v>92605</v>
      </c>
      <c r="D781" s="72"/>
      <c r="E781" s="81" t="s">
        <v>290</v>
      </c>
      <c r="F781" s="22">
        <f>F782+F784+F785</f>
        <v>15800</v>
      </c>
      <c r="G781" s="22">
        <f>SUM(G782:G784)</f>
        <v>29800</v>
      </c>
      <c r="H781" s="22">
        <f>SUM(H782:H784)</f>
        <v>29412.6</v>
      </c>
      <c r="I781" s="22">
        <f>SUM(I782:I784)</f>
        <v>0</v>
      </c>
      <c r="J781" s="23">
        <f t="shared" si="57"/>
        <v>98.7</v>
      </c>
      <c r="AH781" s="33">
        <f t="shared" si="58"/>
        <v>0</v>
      </c>
      <c r="AI781" s="33"/>
      <c r="AJ781" s="33"/>
      <c r="AK781" s="33"/>
      <c r="AL781" s="33"/>
      <c r="AN781" s="116"/>
    </row>
    <row r="782" spans="1:40" s="33" customFormat="1" ht="15" customHeight="1">
      <c r="A782" s="25"/>
      <c r="B782" s="26"/>
      <c r="C782" s="48"/>
      <c r="D782" s="28" t="s">
        <v>103</v>
      </c>
      <c r="E782" s="29" t="s">
        <v>104</v>
      </c>
      <c r="F782" s="49" t="str">
        <f>AN782</f>
        <v>1 800,00</v>
      </c>
      <c r="G782" s="171">
        <v>1970</v>
      </c>
      <c r="H782" s="171">
        <v>1812.6</v>
      </c>
      <c r="I782" s="171">
        <v>0</v>
      </c>
      <c r="J782" s="32">
        <f t="shared" si="57"/>
        <v>92.01015228426395</v>
      </c>
      <c r="AG782" s="95" t="s">
        <v>103</v>
      </c>
      <c r="AH782" s="33">
        <f t="shared" si="58"/>
        <v>0</v>
      </c>
      <c r="AM782" s="95" t="s">
        <v>103</v>
      </c>
      <c r="AN782" s="113" t="s">
        <v>303</v>
      </c>
    </row>
    <row r="783" spans="1:40" s="33" customFormat="1" ht="15" customHeight="1">
      <c r="A783" s="25"/>
      <c r="B783" s="26"/>
      <c r="C783" s="48"/>
      <c r="D783" s="28" t="s">
        <v>105</v>
      </c>
      <c r="E783" s="29" t="s">
        <v>106</v>
      </c>
      <c r="F783" s="49">
        <v>0</v>
      </c>
      <c r="G783" s="171">
        <v>230</v>
      </c>
      <c r="H783" s="171">
        <v>0</v>
      </c>
      <c r="I783" s="171">
        <v>0</v>
      </c>
      <c r="J783" s="32">
        <f t="shared" si="57"/>
        <v>0</v>
      </c>
      <c r="AG783" s="95" t="s">
        <v>105</v>
      </c>
      <c r="AM783" s="95"/>
      <c r="AN783" s="113"/>
    </row>
    <row r="784" spans="1:40" s="33" customFormat="1" ht="15" customHeight="1">
      <c r="A784" s="25"/>
      <c r="B784" s="26"/>
      <c r="C784" s="48"/>
      <c r="D784" s="28" t="s">
        <v>113</v>
      </c>
      <c r="E784" s="29" t="s">
        <v>114</v>
      </c>
      <c r="F784" s="49" t="str">
        <f>AN784</f>
        <v>14 000,00</v>
      </c>
      <c r="G784" s="171">
        <v>27600</v>
      </c>
      <c r="H784" s="171">
        <v>27600</v>
      </c>
      <c r="I784" s="171">
        <v>0</v>
      </c>
      <c r="J784" s="32">
        <f t="shared" si="57"/>
        <v>100</v>
      </c>
      <c r="AG784" s="95" t="s">
        <v>113</v>
      </c>
      <c r="AH784" s="33">
        <f t="shared" si="58"/>
        <v>0</v>
      </c>
      <c r="AM784" s="95" t="s">
        <v>113</v>
      </c>
      <c r="AN784" s="113" t="s">
        <v>335</v>
      </c>
    </row>
    <row r="785" spans="1:40" s="12" customFormat="1" ht="22.5" hidden="1">
      <c r="A785" s="10"/>
      <c r="B785" s="26"/>
      <c r="C785" s="62"/>
      <c r="D785" s="28" t="s">
        <v>122</v>
      </c>
      <c r="E785" s="29" t="s">
        <v>123</v>
      </c>
      <c r="F785" s="60"/>
      <c r="G785" s="31"/>
      <c r="H785" s="30"/>
      <c r="I785" s="30"/>
      <c r="J785" s="32">
        <v>0</v>
      </c>
      <c r="AH785" s="33">
        <f t="shared" si="58"/>
        <v>6050</v>
      </c>
      <c r="AI785" s="33"/>
      <c r="AJ785" s="33"/>
      <c r="AK785" s="33"/>
      <c r="AL785" s="33"/>
      <c r="AN785" s="116"/>
    </row>
    <row r="786" spans="1:40" s="12" customFormat="1" ht="15" customHeight="1">
      <c r="A786" s="10"/>
      <c r="B786" s="26"/>
      <c r="C786" s="72">
        <v>92695</v>
      </c>
      <c r="D786" s="73"/>
      <c r="E786" s="74" t="s">
        <v>230</v>
      </c>
      <c r="F786" s="75">
        <f>F787+F789+F790</f>
        <v>8000</v>
      </c>
      <c r="G786" s="75">
        <f>SUM(G787:G790)</f>
        <v>14500</v>
      </c>
      <c r="H786" s="75">
        <f>SUM(H787:H790)</f>
        <v>12641.39</v>
      </c>
      <c r="I786" s="75">
        <f>SUM(I787:I790)</f>
        <v>0</v>
      </c>
      <c r="J786" s="23">
        <f t="shared" si="57"/>
        <v>87.182</v>
      </c>
      <c r="AH786" s="33">
        <f t="shared" si="58"/>
        <v>0</v>
      </c>
      <c r="AI786" s="33"/>
      <c r="AJ786" s="33"/>
      <c r="AK786" s="33"/>
      <c r="AL786" s="33"/>
      <c r="AN786" s="116"/>
    </row>
    <row r="787" spans="1:40" s="12" customFormat="1" ht="58.5">
      <c r="A787" s="10"/>
      <c r="B787" s="26"/>
      <c r="C787" s="62"/>
      <c r="D787" s="28" t="s">
        <v>285</v>
      </c>
      <c r="E787" s="215" t="s">
        <v>286</v>
      </c>
      <c r="F787" s="60">
        <v>0</v>
      </c>
      <c r="G787" s="171">
        <v>5000</v>
      </c>
      <c r="H787" s="171">
        <v>4400.01</v>
      </c>
      <c r="I787" s="171">
        <v>0</v>
      </c>
      <c r="J787" s="32">
        <f t="shared" si="57"/>
        <v>88.0002</v>
      </c>
      <c r="AG787" s="95" t="s">
        <v>285</v>
      </c>
      <c r="AH787" s="33">
        <f t="shared" si="58"/>
        <v>0</v>
      </c>
      <c r="AI787" s="33"/>
      <c r="AJ787" s="33"/>
      <c r="AK787" s="33"/>
      <c r="AL787" s="33"/>
      <c r="AM787" s="95" t="s">
        <v>29</v>
      </c>
      <c r="AN787" s="113" t="s">
        <v>319</v>
      </c>
    </row>
    <row r="788" spans="1:40" s="12" customFormat="1" ht="56.25">
      <c r="A788" s="10"/>
      <c r="B788" s="26"/>
      <c r="C788" s="62"/>
      <c r="D788" s="95" t="s">
        <v>294</v>
      </c>
      <c r="E788" s="96" t="s">
        <v>295</v>
      </c>
      <c r="F788" s="60">
        <v>0</v>
      </c>
      <c r="G788" s="171">
        <v>1500</v>
      </c>
      <c r="H788" s="171">
        <v>1500</v>
      </c>
      <c r="I788" s="171">
        <v>0</v>
      </c>
      <c r="J788" s="32">
        <f t="shared" si="57"/>
        <v>100</v>
      </c>
      <c r="AG788" s="95" t="s">
        <v>294</v>
      </c>
      <c r="AH788" s="33">
        <f t="shared" si="58"/>
        <v>0</v>
      </c>
      <c r="AI788" s="33"/>
      <c r="AJ788" s="33"/>
      <c r="AK788" s="33"/>
      <c r="AL788" s="33"/>
      <c r="AM788" s="95" t="s">
        <v>43</v>
      </c>
      <c r="AN788" s="113" t="s">
        <v>319</v>
      </c>
    </row>
    <row r="789" spans="1:40" s="12" customFormat="1" ht="15" customHeight="1">
      <c r="A789" s="10"/>
      <c r="B789" s="26"/>
      <c r="C789" s="62"/>
      <c r="D789" s="28" t="s">
        <v>29</v>
      </c>
      <c r="E789" s="29" t="s">
        <v>30</v>
      </c>
      <c r="F789" s="60" t="str">
        <f>AN789</f>
        <v>4 000,00</v>
      </c>
      <c r="G789" s="171">
        <v>5055</v>
      </c>
      <c r="H789" s="171">
        <v>4330.04</v>
      </c>
      <c r="I789" s="171">
        <v>0</v>
      </c>
      <c r="J789" s="32">
        <f t="shared" si="57"/>
        <v>85.65855588526212</v>
      </c>
      <c r="AG789" s="95" t="s">
        <v>29</v>
      </c>
      <c r="AH789" s="33">
        <f t="shared" si="58"/>
        <v>0</v>
      </c>
      <c r="AI789" s="33"/>
      <c r="AJ789" s="33"/>
      <c r="AK789" s="33"/>
      <c r="AL789" s="33"/>
      <c r="AM789" s="95" t="s">
        <v>29</v>
      </c>
      <c r="AN789" s="113" t="s">
        <v>319</v>
      </c>
    </row>
    <row r="790" spans="1:40" s="12" customFormat="1" ht="15" customHeight="1">
      <c r="A790" s="10"/>
      <c r="B790" s="130"/>
      <c r="C790" s="131"/>
      <c r="D790" s="95" t="s">
        <v>43</v>
      </c>
      <c r="E790" s="96" t="s">
        <v>44</v>
      </c>
      <c r="F790" s="60" t="str">
        <f>AN790</f>
        <v>4 000,00</v>
      </c>
      <c r="G790" s="171">
        <v>2945</v>
      </c>
      <c r="H790" s="171">
        <v>2411.34</v>
      </c>
      <c r="I790" s="171">
        <v>0</v>
      </c>
      <c r="J790" s="32">
        <f t="shared" si="57"/>
        <v>81.87911714770797</v>
      </c>
      <c r="AG790" s="95" t="s">
        <v>43</v>
      </c>
      <c r="AH790" s="33">
        <f t="shared" si="58"/>
        <v>0</v>
      </c>
      <c r="AI790" s="33"/>
      <c r="AJ790" s="33"/>
      <c r="AK790" s="33"/>
      <c r="AL790" s="33"/>
      <c r="AM790" s="95" t="s">
        <v>43</v>
      </c>
      <c r="AN790" s="113" t="s">
        <v>319</v>
      </c>
    </row>
    <row r="791" spans="1:41" s="12" customFormat="1" ht="29.25" customHeight="1">
      <c r="A791" s="10"/>
      <c r="B791" s="232" t="s">
        <v>291</v>
      </c>
      <c r="C791" s="233"/>
      <c r="D791" s="233"/>
      <c r="E791" s="234"/>
      <c r="F791" s="82">
        <f>F7+F16+F24+F64+F72+F123+F182+F218+F225+F228+F524+F533+F640+F673+F763+F770+F777+F178</f>
        <v>57934279.99999999</v>
      </c>
      <c r="G791" s="82">
        <f>G7+G16+G24+G64+G72+G123+G182+G218+G225+G228+G524+G533+G640+G673+G763+G770+G777+G178+G109</f>
        <v>62436523.019999996</v>
      </c>
      <c r="H791" s="82">
        <f>H7+H16+H24+H64+H72+H123+H182+H218+H225+H228+H524+H533+H640+H673+H763+H770+H777+H178+H109</f>
        <v>58491485.36000001</v>
      </c>
      <c r="I791" s="82">
        <f>I7+I16+I24+I64+I72+I123+I182+I218+I225+I228+I524+I533+I640+I673+I763+I770+I777+I178+I109</f>
        <v>3174973.6300000004</v>
      </c>
      <c r="J791" s="83">
        <f t="shared" si="57"/>
        <v>93.6815224980797</v>
      </c>
      <c r="AH791" s="33">
        <f t="shared" si="58"/>
        <v>0</v>
      </c>
      <c r="AI791" s="33"/>
      <c r="AJ791" s="33"/>
      <c r="AK791" s="33"/>
      <c r="AL791" s="33"/>
      <c r="AN791" s="132" t="s">
        <v>679</v>
      </c>
      <c r="AO791" s="45">
        <f>AN791-F791</f>
        <v>0</v>
      </c>
    </row>
    <row r="792" spans="6:9" ht="25.5" customHeight="1" hidden="1">
      <c r="F792" s="132" t="s">
        <v>708</v>
      </c>
      <c r="G792" s="84"/>
      <c r="H792" s="85"/>
      <c r="I792" s="84"/>
    </row>
    <row r="793" spans="7:9" ht="11.25" hidden="1">
      <c r="G793" s="84"/>
      <c r="H793" s="84"/>
      <c r="I793" s="84"/>
    </row>
    <row r="794" spans="4:9" ht="11.25" hidden="1">
      <c r="D794" s="230" t="s">
        <v>27</v>
      </c>
      <c r="E794" s="230"/>
      <c r="F794" s="230"/>
      <c r="G794" s="84"/>
      <c r="H794" s="84"/>
      <c r="I794" s="84"/>
    </row>
    <row r="795" spans="4:9" ht="78.75" hidden="1">
      <c r="D795" s="87" t="s">
        <v>285</v>
      </c>
      <c r="E795" s="88" t="s">
        <v>286</v>
      </c>
      <c r="F795" s="71">
        <v>11200</v>
      </c>
      <c r="G795" s="84"/>
      <c r="H795" s="84"/>
      <c r="I795" s="84"/>
    </row>
    <row r="796" spans="4:9" ht="45" hidden="1">
      <c r="D796" s="87" t="s">
        <v>247</v>
      </c>
      <c r="E796" s="88" t="s">
        <v>248</v>
      </c>
      <c r="F796" s="71">
        <v>124800</v>
      </c>
      <c r="G796" s="84"/>
      <c r="H796" s="84"/>
      <c r="I796" s="84"/>
    </row>
    <row r="797" spans="4:9" ht="67.5" hidden="1">
      <c r="D797" s="28" t="s">
        <v>241</v>
      </c>
      <c r="E797" s="29" t="s">
        <v>242</v>
      </c>
      <c r="F797" s="71">
        <f>H535</f>
        <v>2118747.75</v>
      </c>
      <c r="G797" s="84"/>
      <c r="H797" s="84"/>
      <c r="I797" s="84"/>
    </row>
    <row r="798" spans="2:40" s="89" customFormat="1" ht="11.25" hidden="1">
      <c r="B798" s="90"/>
      <c r="C798" s="91"/>
      <c r="D798" s="224" t="s">
        <v>292</v>
      </c>
      <c r="E798" s="225"/>
      <c r="F798" s="121">
        <f>SUM(F795:F797)</f>
        <v>2254747.75</v>
      </c>
      <c r="G798" s="92"/>
      <c r="H798" s="92"/>
      <c r="I798" s="92"/>
      <c r="J798" s="93"/>
      <c r="AN798" s="93"/>
    </row>
    <row r="799" spans="4:9" ht="11.25" hidden="1">
      <c r="D799" s="230" t="s">
        <v>28</v>
      </c>
      <c r="E799" s="230"/>
      <c r="F799" s="230"/>
      <c r="G799" s="84"/>
      <c r="H799" s="84"/>
      <c r="I799" s="84"/>
    </row>
    <row r="800" spans="4:9" ht="56.25" hidden="1">
      <c r="D800" s="87" t="s">
        <v>282</v>
      </c>
      <c r="E800" s="88" t="s">
        <v>283</v>
      </c>
      <c r="F800" s="71">
        <v>0</v>
      </c>
      <c r="G800" s="84"/>
      <c r="H800" s="84"/>
      <c r="I800" s="84"/>
    </row>
    <row r="801" spans="4:9" ht="56.25" hidden="1">
      <c r="D801" s="87">
        <v>2320</v>
      </c>
      <c r="E801" s="88" t="s">
        <v>283</v>
      </c>
      <c r="F801" s="71">
        <v>75436.67</v>
      </c>
      <c r="G801" s="84"/>
      <c r="H801" s="84"/>
      <c r="I801" s="84"/>
    </row>
    <row r="802" spans="2:40" s="89" customFormat="1" ht="16.5" customHeight="1" hidden="1">
      <c r="B802" s="90"/>
      <c r="C802" s="91"/>
      <c r="D802" s="224" t="s">
        <v>292</v>
      </c>
      <c r="E802" s="225"/>
      <c r="F802" s="121">
        <f>SUM(F800:F801)</f>
        <v>75436.67</v>
      </c>
      <c r="G802" s="92"/>
      <c r="H802" s="92"/>
      <c r="I802" s="92"/>
      <c r="J802" s="93"/>
      <c r="AN802" s="93"/>
    </row>
    <row r="803" spans="4:9" ht="11.25" hidden="1">
      <c r="D803" s="230" t="s">
        <v>26</v>
      </c>
      <c r="E803" s="230"/>
      <c r="F803" s="230"/>
      <c r="G803" s="84"/>
      <c r="H803" s="84"/>
      <c r="I803" s="84"/>
    </row>
    <row r="804" spans="4:9" ht="33.75" hidden="1">
      <c r="D804" s="87" t="s">
        <v>204</v>
      </c>
      <c r="E804" s="88" t="s">
        <v>205</v>
      </c>
      <c r="F804" s="71">
        <v>265436.18</v>
      </c>
      <c r="G804" s="84"/>
      <c r="H804" s="84"/>
      <c r="I804" s="84"/>
    </row>
    <row r="805" spans="4:9" ht="16.5" customHeight="1" hidden="1">
      <c r="D805" s="224" t="s">
        <v>292</v>
      </c>
      <c r="E805" s="225"/>
      <c r="F805" s="71">
        <f>SUM(F804)</f>
        <v>265436.18</v>
      </c>
      <c r="G805" s="84"/>
      <c r="H805" s="84"/>
      <c r="I805" s="84"/>
    </row>
    <row r="806" spans="2:40" s="89" customFormat="1" ht="15.75" customHeight="1" hidden="1">
      <c r="B806" s="90"/>
      <c r="C806" s="91"/>
      <c r="D806" s="229" t="s">
        <v>293</v>
      </c>
      <c r="E806" s="229"/>
      <c r="F806" s="122">
        <f>SUM(F805,F802,F798)</f>
        <v>2595620.6</v>
      </c>
      <c r="G806" s="92"/>
      <c r="H806" s="92"/>
      <c r="I806" s="92"/>
      <c r="J806" s="93"/>
      <c r="AN806" s="93"/>
    </row>
    <row r="807" spans="7:9" ht="11.25" hidden="1">
      <c r="G807" s="84"/>
      <c r="H807" s="84"/>
      <c r="I807" s="84"/>
    </row>
    <row r="808" spans="7:9" ht="11.25" hidden="1">
      <c r="G808" s="84"/>
      <c r="H808" s="84"/>
      <c r="I808" s="84"/>
    </row>
    <row r="809" spans="7:9" ht="11.25" hidden="1">
      <c r="G809" s="84"/>
      <c r="H809" s="84"/>
      <c r="I809" s="84"/>
    </row>
    <row r="810" spans="7:9" ht="11.25" hidden="1">
      <c r="G810" s="84"/>
      <c r="H810" s="84"/>
      <c r="I810" s="84"/>
    </row>
    <row r="811" spans="7:9" ht="11.25" hidden="1">
      <c r="G811" s="84"/>
      <c r="H811" s="84"/>
      <c r="I811" s="84"/>
    </row>
    <row r="812" spans="7:9" ht="11.25" hidden="1">
      <c r="G812" s="84"/>
      <c r="H812" s="84"/>
      <c r="I812" s="84"/>
    </row>
    <row r="813" spans="7:9" ht="11.25" hidden="1">
      <c r="G813" s="84"/>
      <c r="H813" s="84"/>
      <c r="I813" s="84"/>
    </row>
    <row r="814" spans="7:9" ht="11.25" hidden="1">
      <c r="G814" s="84"/>
      <c r="H814" s="84"/>
      <c r="I814" s="84"/>
    </row>
    <row r="815" spans="7:9" ht="11.25" hidden="1">
      <c r="G815" s="84"/>
      <c r="H815" s="84"/>
      <c r="I815" s="84"/>
    </row>
    <row r="816" spans="7:9" ht="11.25" hidden="1">
      <c r="G816" s="84"/>
      <c r="H816" s="84"/>
      <c r="I816" s="84"/>
    </row>
    <row r="817" spans="7:9" ht="11.25" hidden="1">
      <c r="G817" s="84"/>
      <c r="H817" s="84"/>
      <c r="I817" s="84"/>
    </row>
    <row r="818" spans="7:9" ht="11.25" hidden="1">
      <c r="G818" s="84"/>
      <c r="H818" s="84"/>
      <c r="I818" s="84"/>
    </row>
    <row r="819" spans="7:9" ht="11.25" hidden="1">
      <c r="G819" s="84"/>
      <c r="H819" s="84"/>
      <c r="I819" s="84"/>
    </row>
    <row r="820" spans="7:9" ht="11.25" hidden="1">
      <c r="G820" s="84"/>
      <c r="H820" s="84"/>
      <c r="I820" s="84"/>
    </row>
    <row r="821" spans="7:9" ht="11.25" hidden="1">
      <c r="G821" s="84"/>
      <c r="H821" s="84"/>
      <c r="I821" s="84"/>
    </row>
    <row r="822" spans="7:9" ht="11.25" hidden="1">
      <c r="G822" s="84"/>
      <c r="H822" s="84"/>
      <c r="I822" s="84"/>
    </row>
    <row r="823" spans="7:9" ht="11.25" hidden="1">
      <c r="G823" s="84"/>
      <c r="H823" s="84"/>
      <c r="I823" s="84"/>
    </row>
    <row r="824" spans="7:9" ht="11.25" hidden="1">
      <c r="G824" s="84"/>
      <c r="H824" s="84"/>
      <c r="I824" s="84"/>
    </row>
    <row r="825" spans="7:9" ht="11.25" hidden="1">
      <c r="G825" s="84"/>
      <c r="H825" s="84"/>
      <c r="I825" s="84"/>
    </row>
    <row r="826" spans="7:9" ht="11.25" hidden="1">
      <c r="G826" s="84"/>
      <c r="H826" s="84"/>
      <c r="I826" s="84"/>
    </row>
    <row r="827" spans="7:9" ht="11.25" hidden="1">
      <c r="G827" s="84"/>
      <c r="H827" s="84"/>
      <c r="I827" s="84"/>
    </row>
    <row r="828" spans="7:9" ht="11.25" hidden="1">
      <c r="G828" s="84"/>
      <c r="H828" s="84"/>
      <c r="I828" s="84"/>
    </row>
    <row r="829" spans="7:9" ht="11.25" hidden="1">
      <c r="G829" s="84"/>
      <c r="H829" s="84"/>
      <c r="I829" s="84"/>
    </row>
    <row r="830" spans="7:9" ht="11.25" hidden="1">
      <c r="G830" s="84"/>
      <c r="H830" s="84"/>
      <c r="I830" s="84"/>
    </row>
    <row r="831" spans="7:9" ht="11.25" hidden="1">
      <c r="G831" s="84"/>
      <c r="H831" s="84"/>
      <c r="I831" s="84"/>
    </row>
    <row r="832" spans="7:9" ht="11.25" hidden="1">
      <c r="G832" s="84"/>
      <c r="H832" s="84"/>
      <c r="I832" s="84"/>
    </row>
    <row r="833" spans="7:9" ht="11.25" hidden="1">
      <c r="G833" s="84"/>
      <c r="H833" s="84"/>
      <c r="I833" s="84"/>
    </row>
    <row r="834" spans="7:9" ht="11.25" hidden="1">
      <c r="G834" s="84"/>
      <c r="H834" s="84"/>
      <c r="I834" s="84"/>
    </row>
    <row r="835" spans="7:9" ht="11.25" hidden="1">
      <c r="G835" s="84"/>
      <c r="H835" s="84"/>
      <c r="I835" s="84"/>
    </row>
    <row r="836" spans="7:9" ht="11.25" hidden="1">
      <c r="G836" s="84"/>
      <c r="H836" s="84"/>
      <c r="I836" s="84"/>
    </row>
    <row r="837" spans="7:9" ht="11.25" hidden="1">
      <c r="G837" s="84"/>
      <c r="H837" s="84"/>
      <c r="I837" s="84"/>
    </row>
    <row r="838" spans="7:9" ht="11.25" hidden="1">
      <c r="G838" s="84"/>
      <c r="H838" s="84"/>
      <c r="I838" s="84"/>
    </row>
    <row r="839" spans="7:9" ht="11.25" hidden="1">
      <c r="G839" s="84"/>
      <c r="H839" s="84"/>
      <c r="I839" s="84"/>
    </row>
    <row r="840" spans="7:9" ht="11.25" hidden="1">
      <c r="G840" s="84"/>
      <c r="H840" s="84"/>
      <c r="I840" s="84"/>
    </row>
    <row r="841" spans="7:9" ht="11.25" hidden="1">
      <c r="G841" s="84"/>
      <c r="H841" s="84"/>
      <c r="I841" s="84"/>
    </row>
    <row r="842" spans="7:9" ht="11.25" hidden="1">
      <c r="G842" s="84"/>
      <c r="H842" s="84"/>
      <c r="I842" s="84"/>
    </row>
    <row r="843" spans="7:9" ht="11.25" hidden="1">
      <c r="G843" s="84"/>
      <c r="H843" s="84"/>
      <c r="I843" s="84"/>
    </row>
    <row r="844" spans="7:9" ht="11.25" hidden="1">
      <c r="G844" s="84"/>
      <c r="H844" s="84"/>
      <c r="I844" s="84"/>
    </row>
    <row r="845" spans="7:9" ht="11.25" hidden="1">
      <c r="G845" s="84"/>
      <c r="H845" s="84"/>
      <c r="I845" s="84"/>
    </row>
    <row r="846" spans="7:9" ht="11.25" hidden="1">
      <c r="G846" s="84"/>
      <c r="H846" s="84"/>
      <c r="I846" s="84"/>
    </row>
    <row r="847" spans="7:9" ht="11.25" hidden="1">
      <c r="G847" s="84"/>
      <c r="H847" s="84"/>
      <c r="I847" s="84"/>
    </row>
    <row r="848" spans="7:9" ht="11.25" hidden="1">
      <c r="G848" s="84"/>
      <c r="H848" s="84"/>
      <c r="I848" s="84"/>
    </row>
    <row r="849" spans="7:9" ht="11.25" hidden="1">
      <c r="G849" s="84"/>
      <c r="H849" s="84"/>
      <c r="I849" s="84"/>
    </row>
    <row r="850" spans="7:9" ht="11.25" hidden="1">
      <c r="G850" s="84"/>
      <c r="H850" s="84"/>
      <c r="I850" s="84"/>
    </row>
    <row r="851" spans="7:9" ht="11.25" hidden="1">
      <c r="G851" s="84"/>
      <c r="H851" s="84"/>
      <c r="I851" s="84"/>
    </row>
    <row r="852" spans="7:9" ht="11.25">
      <c r="G852" s="84"/>
      <c r="H852" s="84"/>
      <c r="I852" s="84"/>
    </row>
    <row r="853" spans="7:9" ht="11.25">
      <c r="G853" s="84"/>
      <c r="H853" s="84"/>
      <c r="I853" s="84"/>
    </row>
    <row r="854" spans="7:9" ht="11.25">
      <c r="G854" s="84"/>
      <c r="H854" s="84"/>
      <c r="I854" s="84"/>
    </row>
    <row r="855" spans="7:9" ht="11.25">
      <c r="G855" s="84"/>
      <c r="H855" s="84"/>
      <c r="I855" s="84"/>
    </row>
    <row r="856" spans="7:9" ht="11.25">
      <c r="G856" s="84"/>
      <c r="H856" s="84"/>
      <c r="I856" s="84"/>
    </row>
    <row r="857" spans="7:9" ht="11.25">
      <c r="G857" s="84"/>
      <c r="H857" s="84"/>
      <c r="I857" s="84"/>
    </row>
    <row r="858" spans="7:9" ht="11.25">
      <c r="G858" s="84"/>
      <c r="H858" s="84"/>
      <c r="I858" s="84"/>
    </row>
    <row r="859" spans="7:9" ht="11.25">
      <c r="G859" s="84"/>
      <c r="H859" s="84"/>
      <c r="I859" s="84"/>
    </row>
    <row r="860" spans="7:9" ht="11.25">
      <c r="G860" s="84"/>
      <c r="H860" s="84"/>
      <c r="I860" s="84"/>
    </row>
    <row r="861" spans="7:9" ht="11.25">
      <c r="G861" s="84"/>
      <c r="H861" s="84"/>
      <c r="I861" s="84"/>
    </row>
    <row r="862" spans="7:9" ht="11.25">
      <c r="G862" s="84"/>
      <c r="H862" s="84"/>
      <c r="I862" s="84"/>
    </row>
    <row r="863" spans="7:9" ht="11.25">
      <c r="G863" s="84"/>
      <c r="H863" s="84"/>
      <c r="I863" s="84"/>
    </row>
    <row r="864" spans="7:9" ht="11.25">
      <c r="G864" s="84"/>
      <c r="H864" s="84"/>
      <c r="I864" s="84"/>
    </row>
    <row r="865" spans="7:9" ht="11.25">
      <c r="G865" s="84"/>
      <c r="H865" s="84"/>
      <c r="I865" s="84"/>
    </row>
    <row r="866" spans="7:9" ht="11.25">
      <c r="G866" s="84"/>
      <c r="H866" s="84"/>
      <c r="I866" s="84"/>
    </row>
    <row r="867" spans="7:9" ht="11.25">
      <c r="G867" s="84"/>
      <c r="H867" s="84"/>
      <c r="I867" s="84"/>
    </row>
    <row r="868" spans="7:9" ht="11.25">
      <c r="G868" s="84"/>
      <c r="H868" s="84"/>
      <c r="I868" s="84"/>
    </row>
    <row r="869" spans="7:9" ht="11.25">
      <c r="G869" s="84"/>
      <c r="H869" s="84"/>
      <c r="I869" s="84"/>
    </row>
    <row r="870" spans="7:9" ht="11.25">
      <c r="G870" s="84"/>
      <c r="H870" s="84"/>
      <c r="I870" s="84"/>
    </row>
    <row r="871" spans="7:9" ht="11.25">
      <c r="G871" s="84"/>
      <c r="H871" s="84"/>
      <c r="I871" s="84"/>
    </row>
    <row r="872" spans="7:9" ht="11.25">
      <c r="G872" s="84"/>
      <c r="H872" s="84"/>
      <c r="I872" s="84"/>
    </row>
    <row r="873" spans="7:9" ht="11.25">
      <c r="G873" s="84"/>
      <c r="H873" s="84"/>
      <c r="I873" s="84"/>
    </row>
    <row r="874" spans="7:9" ht="11.25">
      <c r="G874" s="84"/>
      <c r="H874" s="84"/>
      <c r="I874" s="84"/>
    </row>
    <row r="875" spans="7:9" ht="11.25">
      <c r="G875" s="84"/>
      <c r="H875" s="84"/>
      <c r="I875" s="84"/>
    </row>
    <row r="876" spans="7:9" ht="11.25">
      <c r="G876" s="84"/>
      <c r="H876" s="84"/>
      <c r="I876" s="84"/>
    </row>
    <row r="877" spans="7:9" ht="11.25">
      <c r="G877" s="84"/>
      <c r="H877" s="84"/>
      <c r="I877" s="84"/>
    </row>
    <row r="878" spans="7:9" ht="11.25">
      <c r="G878" s="84"/>
      <c r="H878" s="84"/>
      <c r="I878" s="84"/>
    </row>
    <row r="879" spans="7:9" ht="11.25">
      <c r="G879" s="84"/>
      <c r="H879" s="84"/>
      <c r="I879" s="84"/>
    </row>
    <row r="880" spans="7:9" ht="11.25">
      <c r="G880" s="84"/>
      <c r="H880" s="84"/>
      <c r="I880" s="84"/>
    </row>
    <row r="881" spans="7:9" ht="11.25">
      <c r="G881" s="84"/>
      <c r="H881" s="84"/>
      <c r="I881" s="84"/>
    </row>
  </sheetData>
  <sheetProtection/>
  <mergeCells count="16">
    <mergeCell ref="B109:C109"/>
    <mergeCell ref="D794:F794"/>
    <mergeCell ref="D798:E798"/>
    <mergeCell ref="B178:C178"/>
    <mergeCell ref="F1:I1"/>
    <mergeCell ref="D806:E806"/>
    <mergeCell ref="D799:F799"/>
    <mergeCell ref="D802:E802"/>
    <mergeCell ref="D803:F803"/>
    <mergeCell ref="D805:E805"/>
    <mergeCell ref="B4:J4"/>
    <mergeCell ref="B791:E791"/>
    <mergeCell ref="AM12:AN12"/>
    <mergeCell ref="AM11:AN11"/>
    <mergeCell ref="AM10:AN10"/>
    <mergeCell ref="AM8:AN8"/>
  </mergeCells>
  <printOptions/>
  <pageMargins left="0.5905511811023623" right="0.3937007874015748" top="0.1968503937007874" bottom="0.7086614173228347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b.sadowska</cp:lastModifiedBy>
  <cp:lastPrinted>2014-03-27T15:57:34Z</cp:lastPrinted>
  <dcterms:created xsi:type="dcterms:W3CDTF">1997-02-26T13:46:56Z</dcterms:created>
  <dcterms:modified xsi:type="dcterms:W3CDTF">2014-03-27T15:58:13Z</dcterms:modified>
  <cp:category/>
  <cp:version/>
  <cp:contentType/>
  <cp:contentStatus/>
</cp:coreProperties>
</file>