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11535" tabRatio="729" activeTab="1"/>
  </bookViews>
  <sheets>
    <sheet name="TABELA ELEMENTÓW _ WYKONAWCA" sheetId="39" r:id="rId1"/>
    <sheet name="WZÓR " sheetId="37" r:id="rId2"/>
  </sheets>
  <calcPr calcId="152511"/>
</workbook>
</file>

<file path=xl/calcChain.xml><?xml version="1.0" encoding="utf-8"?>
<calcChain xmlns="http://schemas.openxmlformats.org/spreadsheetml/2006/main">
  <c r="G123" i="37" l="1"/>
  <c r="G125" i="37" s="1"/>
  <c r="E123" i="37"/>
  <c r="E119" i="37"/>
  <c r="G119" i="37" s="1"/>
  <c r="G117" i="37"/>
  <c r="E117" i="37"/>
  <c r="G115" i="37"/>
  <c r="E113" i="37"/>
  <c r="G113" i="37" s="1"/>
  <c r="G111" i="37"/>
  <c r="E111" i="37"/>
  <c r="G107" i="37"/>
  <c r="G105" i="37"/>
  <c r="G109" i="37" s="1"/>
  <c r="G101" i="37"/>
  <c r="E101" i="37"/>
  <c r="E98" i="37"/>
  <c r="G98" i="37" s="1"/>
  <c r="E95" i="37"/>
  <c r="G95" i="37" s="1"/>
  <c r="E92" i="37"/>
  <c r="G92" i="37" s="1"/>
  <c r="G89" i="37"/>
  <c r="E89" i="37"/>
  <c r="G91" i="37" s="1"/>
  <c r="E85" i="37"/>
  <c r="G85" i="37" s="1"/>
  <c r="E82" i="37"/>
  <c r="G82" i="37" s="1"/>
  <c r="G80" i="37"/>
  <c r="E80" i="37"/>
  <c r="E77" i="37"/>
  <c r="G77" i="37" s="1"/>
  <c r="G75" i="37"/>
  <c r="E75" i="37"/>
  <c r="E73" i="37"/>
  <c r="G73" i="37" s="1"/>
  <c r="G71" i="37"/>
  <c r="E68" i="37"/>
  <c r="G68" i="37" s="1"/>
  <c r="G66" i="37"/>
  <c r="E66" i="37"/>
  <c r="E64" i="37"/>
  <c r="G64" i="37" s="1"/>
  <c r="G62" i="37"/>
  <c r="E62" i="37"/>
  <c r="E60" i="37"/>
  <c r="G60" i="37" s="1"/>
  <c r="G56" i="37"/>
  <c r="G54" i="37"/>
  <c r="G52" i="37"/>
  <c r="G50" i="37"/>
  <c r="G48" i="37"/>
  <c r="E46" i="37"/>
  <c r="G46" i="37" s="1"/>
  <c r="G44" i="37"/>
  <c r="G42" i="37"/>
  <c r="E38" i="37"/>
  <c r="G38" i="37" s="1"/>
  <c r="G36" i="37"/>
  <c r="E32" i="37"/>
  <c r="G32" i="37" s="1"/>
  <c r="E30" i="37"/>
  <c r="G30" i="37" s="1"/>
  <c r="E28" i="37"/>
  <c r="G28" i="37" s="1"/>
  <c r="E26" i="37"/>
  <c r="G26" i="37" s="1"/>
  <c r="G24" i="37"/>
  <c r="E24" i="37"/>
  <c r="G22" i="37"/>
  <c r="G20" i="37"/>
  <c r="E20" i="37"/>
  <c r="G18" i="37"/>
  <c r="E16" i="37"/>
  <c r="G16" i="37" s="1"/>
  <c r="G14" i="37"/>
  <c r="G12" i="37"/>
  <c r="G10" i="37"/>
  <c r="G8" i="37"/>
  <c r="G6" i="37"/>
  <c r="G5" i="37"/>
  <c r="B5" i="37"/>
  <c r="B6" i="37" s="1"/>
  <c r="B8" i="37" s="1"/>
  <c r="E4" i="37"/>
  <c r="G4" i="37" s="1"/>
  <c r="G87" i="37" l="1"/>
  <c r="G58" i="37"/>
  <c r="G34" i="37"/>
  <c r="B14" i="37"/>
  <c r="B10" i="37"/>
  <c r="G97" i="37"/>
  <c r="G100" i="37"/>
  <c r="G40" i="37"/>
  <c r="G121" i="37"/>
  <c r="G94" i="37"/>
  <c r="G103" i="37" s="1"/>
  <c r="G126" i="37" l="1"/>
  <c r="G128" i="37" s="1"/>
  <c r="B16" i="37"/>
  <c r="B18" i="37" s="1"/>
  <c r="B20" i="37" s="1"/>
  <c r="B12" i="37"/>
  <c r="G127" i="37" l="1"/>
  <c r="B32" i="37"/>
  <c r="B36" i="37" s="1"/>
  <c r="B22" i="37"/>
  <c r="B24" i="37" s="1"/>
  <c r="B42" i="37" l="1"/>
  <c r="B44" i="37" s="1"/>
  <c r="B38" i="37"/>
  <c r="B26" i="37"/>
  <c r="B64" i="37" s="1"/>
  <c r="B28" i="37"/>
  <c r="B30" i="37" s="1"/>
  <c r="B62" i="37"/>
  <c r="B66" i="37" s="1"/>
  <c r="B68" i="37" s="1"/>
  <c r="B71" i="37" s="1"/>
  <c r="B77" i="37" l="1"/>
  <c r="B80" i="37" s="1"/>
  <c r="B73" i="37"/>
  <c r="B75" i="37" s="1"/>
  <c r="B56" i="37"/>
  <c r="B60" i="37" s="1"/>
  <c r="B52" i="37"/>
  <c r="B54" i="37" s="1"/>
  <c r="B48" i="37"/>
  <c r="B50" i="37" s="1"/>
  <c r="B46" i="37"/>
  <c r="B89" i="37" l="1"/>
  <c r="B92" i="37" s="1"/>
  <c r="B95" i="37" s="1"/>
  <c r="B98" i="37" s="1"/>
  <c r="B101" i="37" s="1"/>
  <c r="B105" i="37" s="1"/>
  <c r="B107" i="37" s="1"/>
  <c r="B111" i="37" s="1"/>
  <c r="B113" i="37" s="1"/>
  <c r="B82" i="37"/>
  <c r="B85" i="37" s="1"/>
  <c r="B117" i="37" l="1"/>
  <c r="B119" i="37" s="1"/>
  <c r="B123" i="37" s="1"/>
  <c r="B115" i="37"/>
</calcChain>
</file>

<file path=xl/sharedStrings.xml><?xml version="1.0" encoding="utf-8"?>
<sst xmlns="http://schemas.openxmlformats.org/spreadsheetml/2006/main" count="203" uniqueCount="156">
  <si>
    <t xml:space="preserve">RAZEM  ELEMENTY  ULIC </t>
  </si>
  <si>
    <t>l.p</t>
  </si>
  <si>
    <t>Podstawa opracowania 
Kod pozycji CPV
Nr specyfikacji technicz.
SST</t>
  </si>
  <si>
    <t>Opis pozycji przedmiarowej</t>
  </si>
  <si>
    <t>Jed.</t>
  </si>
  <si>
    <t>Obmiar</t>
  </si>
  <si>
    <t>Cena
 jedn.</t>
  </si>
  <si>
    <t xml:space="preserve">Wartość robót </t>
  </si>
  <si>
    <t xml:space="preserve">RAZEM   PODBUDOWY </t>
  </si>
  <si>
    <t>m</t>
  </si>
  <si>
    <t xml:space="preserve">RAZEM ELEMENTY KOSZTORYS (brutto) </t>
  </si>
  <si>
    <t>szt</t>
  </si>
  <si>
    <t>PODATEK VAT 23 %</t>
  </si>
  <si>
    <t xml:space="preserve">słownie </t>
  </si>
  <si>
    <t>CZĘŚĆ DROGOWA</t>
  </si>
  <si>
    <t>km</t>
  </si>
  <si>
    <t xml:space="preserve">RAZEM  ELEMENTY  NAWIERZCHNIE </t>
  </si>
  <si>
    <t xml:space="preserve">ha </t>
  </si>
  <si>
    <t>Regulacja zaworów wody wraz z wymianą w razie zaistnienia potrzeby elementów żeliw.</t>
  </si>
  <si>
    <t>rycz</t>
  </si>
  <si>
    <t xml:space="preserve">RAZEM ( netto) </t>
  </si>
  <si>
    <t xml:space="preserve">opracował  / data  opracowania </t>
  </si>
  <si>
    <t xml:space="preserve">  PODBUDOWY                                                                                                Kod CPV-45233000-9</t>
  </si>
  <si>
    <t xml:space="preserve">  ODWODNIENIE  KORPUSU  DROGOWEGO                                            Kod CPV-45233000-9</t>
  </si>
  <si>
    <t xml:space="preserve">  ROBOTY  PRZYGOTOWAWCZE                                                                Kod CPV-45100000-8</t>
  </si>
  <si>
    <t xml:space="preserve">  NAWIERZCHNIE                                                                                            Kod CPV-45233000-9</t>
  </si>
  <si>
    <t xml:space="preserve"> ELEMENTY  ULIC                                                                                           Kod CPV-45233000-9</t>
  </si>
  <si>
    <t>OZNAKOWANIE DRÓG I URZADZENIA BEZPIECZEŃSTWA RUCHU    Kod CPV-45233280-5</t>
  </si>
  <si>
    <t xml:space="preserve">  NASYPY                                                                                                          Kod CPV-45100000-9</t>
  </si>
  <si>
    <t xml:space="preserve">RAZEM  OZNAKOWANIE  DRÓG  I  URZADZENIA  BEZPIECZEŃSTWA  RUCHU </t>
  </si>
  <si>
    <t xml:space="preserve">Założenie  trawników wraz z  obsianiem  mieszankami traw  uzupełnieniem humusu do 15 cm. W cenie jednostkowej  należy  ując koszty  dowozu  humus, pozyskania , obsiania oraz pielęgnacji  zieleni ( 2 koszenia w okresie wegetacyjnym) </t>
  </si>
  <si>
    <t>RAZEM  ZIELEŃ DROGOWA</t>
  </si>
  <si>
    <t xml:space="preserve">Odbudowa linii  i oznakowania poziomego. </t>
  </si>
  <si>
    <t>Opracowanie operatu powykonawczego wraz z wykonaniem mapy powykonawczej dla całego żadna z naniesieniem elementów  zabezpieczenia  ( ORD).</t>
  </si>
  <si>
    <t xml:space="preserve">Rozebranie istniejących krawężników  kamiennych  ( wtopionych i wystających )   na ławie betonowej  wraz z ich segregacją  i wywozem  złomu kamiennego  po segregacji   na odległość  do 15 km .W  cenie jednostkowej należy przewidzieć  utylizację materiału. </t>
  </si>
  <si>
    <r>
      <t>m</t>
    </r>
    <r>
      <rPr>
        <vertAlign val="superscript"/>
        <sz val="14"/>
        <rFont val="Arial"/>
        <family val="2"/>
        <charset val="238"/>
      </rPr>
      <t>2</t>
    </r>
  </si>
  <si>
    <t>D-03.01.01  ODWODNIENIE  KORPUSU  DROGOWEGO Kod CPV-45233000-9</t>
  </si>
  <si>
    <t xml:space="preserve">Wizja w terenie 
Projekt techniczny </t>
  </si>
  <si>
    <t>D-04.04.01   PODBUDOWY Kod CPV-45233000-9</t>
  </si>
  <si>
    <t>D-04.05.01   PODBUDOWY- ULEPSZONE PODŁOŻE Z KRUSZYWA STABILIZOWANEGO CEMENTEM (stabilizacja dowieziona )  Kod CPV-45233000-9</t>
  </si>
  <si>
    <t>D-07.01.00  OZNAKOWANIE DRÓG I URZADZENIA BEZPIECZEŃSTWA RUCHU  Kod CPV-45233280-5</t>
  </si>
  <si>
    <t>D-05.03.05 a  05.03.05 b  NAWIERZCHNIE  BITUMICZNE  Kod CPV-45233000-9</t>
  </si>
  <si>
    <t>D-04.07.01a   PODBUDOWY  BITUMICZNE  Kod CPV-45233000-9</t>
  </si>
  <si>
    <t>D-04.01.01   PODBUDOWY  -  KORYTOWANIE  POD KONSTRUKCJE  DROGOWE  Kod CPV-45233000-9</t>
  </si>
  <si>
    <t>Ułożenie siatki wzmacniającej  wraz z przygotowaniem podłożaz godnie z opisem w SST. Siatka z włokna szklanego  na przesączona asfaltem .</t>
  </si>
  <si>
    <t>D-08.03.01  ELEMENTY  ULIC  Kod CPV-45233000-9</t>
  </si>
  <si>
    <t xml:space="preserve">Oznakowanie  zjazdów , skrzyzowań oznakowanie  znaków  z grupy średnie . </t>
  </si>
  <si>
    <t>D-09.01.01  ZIELEN DRGOWA Kod CPV-45233000-9</t>
  </si>
  <si>
    <t xml:space="preserve">RAZEM ROBOTY  PRZYGOTOWAWCZE </t>
  </si>
  <si>
    <t xml:space="preserve">RAZEM ROBOTY  ROBOTY ZIEMNE  </t>
  </si>
  <si>
    <t xml:space="preserve">Wykoanie  przepustów  z  rury PEHD grubościennej pod zjazdami  fi 400  z wykoaniem ław żwirowych i z podsypki cementowo piaskowej z  wykoaniem obsypki i zasypki  .W cenie jednostkowej nalezy ując koszty związane z robotami ziemnymi . Materiał do utylizacji i wywiezienia na odległość  do 15 km . W cenie jednostkowej należy ująć koszty  składowania i utylizacji </t>
  </si>
  <si>
    <t xml:space="preserve">Wykoanie   w miejscach niebezpiecznych  barier  U 12 a z poprzeczką o długości jednego elementu 2000mm wraz z montażem ,Kolor biało- czerowony . </t>
  </si>
  <si>
    <t xml:space="preserve">Wykoanie  ścienek czołowych do  przepustów  z rur PEHD - nowych  . W cenie jednostkowej wszelkie roboty ziemne .Materiał do utylizacji i wywiezienia na odległość  do 15 km . W cenie jednostkowej należy ująć koszty  składowania i utylizacji </t>
  </si>
  <si>
    <t xml:space="preserve">Kawężniki betonowe 15*30* 100  betonowe w wtopione wraz z docięciem i  z wykonaniem ław betonowych z betonu C12,5/15  zakończenia przy posesjach  w przypadku  braku dowiązania się do istniejącej zabudowy </t>
  </si>
  <si>
    <t xml:space="preserve">Kawężniki betonowe 15*30*100  betonowe wystające wraz  z docięciem i z wykonaniem ław betonowych z betonu C12,5/15. Krawęzniki posadowione na podłozu wzmocnionym stabilizacja o Rm=2,5 Mpa o grmin 15 cm i zerokosci jak ława betonowa . W cenie jednostkowej   nalezy ując koszty stabilizacji  dowiezionej  koszty wykoanania ławy i roboty ziemne.Nadmiar ziemi do wywozu na odległośc do 15 km </t>
  </si>
  <si>
    <t xml:space="preserve">Kawężniki betonowe 15*22,5*100  betonowe w wtopione wraz z docięciem i  z wykonaniem ław betonowych z betonu C12,5/15 systemowe - na obniżeniach rawęzniki posadowione na podłozu wzmocnionym stabilizacja o Rm=2,5 Mpa o grmin 15 cm i zerokosci jak ława betonowa . W cenie jednostkowej   nalezy ując koszty stabilizacji  dowiezionej  koszty wykoanania ławy i roboty ziemne.Nadmiar ziemi do wywozu na odległośc do 15 km </t>
  </si>
  <si>
    <t xml:space="preserve">Obrzeża betonowe 8*30*100 z wykonaniem ław betonowych z betonu C12/14 wystające i wtopione  W cenie jednostkowej   nalezy ując koszty  wykoanania ławy i roboty ziemne.Nadmiar ziemi do wywozu na odległośc do 15 km  </t>
  </si>
  <si>
    <t xml:space="preserve">Formowanie pobocza z destruktu  bitumicznego wraz z zagęszczeniem - Pobocze o szerokości 1,00 m i średniej grubośći 15cm </t>
  </si>
  <si>
    <r>
      <t>m</t>
    </r>
    <r>
      <rPr>
        <vertAlign val="superscript"/>
        <sz val="14"/>
        <rFont val="Arial"/>
        <family val="2"/>
        <charset val="238"/>
      </rPr>
      <t>3</t>
    </r>
  </si>
  <si>
    <t xml:space="preserve">ODWODNIENIE  KORPUSU  DROGOWEGO </t>
  </si>
  <si>
    <t>D-02.00.01 ROBOTY ZIEMNE  FORMOWANIE  I ZAGĘSZZENIE  NASYPÓW  W  TRAKCIE  ROBÓT PRZY  POSZERZENIU   NASYPÓW   kod CPV-45233000-9</t>
  </si>
  <si>
    <t>D-01.01.01   ROBOTY  PRZYGOTOWAWCZE   Kod CPV- 45100000-8</t>
  </si>
  <si>
    <r>
      <t xml:space="preserve">  F= 48,00 m</t>
    </r>
    <r>
      <rPr>
        <vertAlign val="superscript"/>
        <sz val="12"/>
        <rFont val="Arial"/>
        <family val="2"/>
        <charset val="238"/>
      </rPr>
      <t>2</t>
    </r>
  </si>
  <si>
    <r>
      <t xml:space="preserve">  F= 12,00 m</t>
    </r>
    <r>
      <rPr>
        <vertAlign val="superscript"/>
        <sz val="12"/>
        <rFont val="Arial"/>
        <family val="2"/>
        <charset val="238"/>
      </rPr>
      <t>2</t>
    </r>
  </si>
  <si>
    <r>
      <t>F= 129,00 m</t>
    </r>
    <r>
      <rPr>
        <vertAlign val="superscript"/>
        <sz val="12"/>
        <rFont val="Arial"/>
        <family val="2"/>
        <charset val="238"/>
      </rPr>
      <t xml:space="preserve">2 </t>
    </r>
  </si>
  <si>
    <r>
      <t xml:space="preserve">F=215,00 m 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
</t>
    </r>
    <r>
      <rPr>
        <u/>
        <sz val="12"/>
        <color rgb="FFFF0000"/>
        <rFont val="Arial"/>
        <family val="2"/>
        <charset val="238"/>
      </rPr>
      <t/>
    </r>
  </si>
  <si>
    <t>F=(2*600+500)*1,8 =0,31  ha</t>
  </si>
  <si>
    <t xml:space="preserve">Oczyszczenie istniejących  przepustów betonowych i z rur  PEHD po trasie ciagów .  W cenie jednostkowej należy ująć koszty związane z wywozem nadmiaru ziemi , oczyszcznie samochodem typu WUKO  reprofialcje rowu w miejscu wlotu i wylotu . Przepusty  fi 500-600  mm </t>
  </si>
  <si>
    <t xml:space="preserve">Wykoanie wylotów z kratek  sciekowych wraz z zabezpieczeniem skarpy  o dna wykopu płytka 50x5087 cm - jak na rysunku   technicznym. W cenie jednostkowej należy  ując wszystkie koszty wykonania z docieciem płyt  piła mechaniczną Wyloty  skarpowe </t>
  </si>
  <si>
    <t xml:space="preserve">Zarurowanie rowu kanałem z pcv 400 wraz z wykoaniem  studni fi 1200 i wylotu wraz z zabrukiem płytą Meba .
Długośc kanału  fi 400 wynoai l= 86,50 m. Studnie wysokości do 1,5 m z włazem standardowe,Zabruk płyta meba  o40x60x10 cm o powierzchni 40,00 m2. W cenie jednostkowej nalezy ująć koszty związane z roboatmi ziemnymi , ułożeniem kanału  na podbudowie   ( ławie) żwirowej o gr min 15 cm. Zakończenie wyklotu -  ścianka typowa prefabrykowana .  </t>
  </si>
  <si>
    <t xml:space="preserve">Wykoanie  scieku liniowego z elementów żelbetowych (  korytka żelbetowe jak  na rysunkukonstrukcyjnym)  o długości  l= 5,60 m wraz z wpięciem się do istniejącej studni kanalziacji deszczowej  nowobudowanej .W cenie jednostkowej  należy ująć koszty związane z robotami ziemnymi.Wywóz materiału   z rozbiórki na odległośc do 15 km </t>
  </si>
  <si>
    <t>Korytowanie wraz z profilowaniem  pod nawierzchnię   zjazdów , wejść na posesje i dojazdów do nich na głębokość  do 25cm z wywiezieniem  materiału po korytowaniu na odległość do 15 km  zjazdy na posesje</t>
  </si>
  <si>
    <t xml:space="preserve">L=35,00 m ( rozliczenie wg faktycznego wbudowania )  </t>
  </si>
  <si>
    <t>l=45,0m</t>
  </si>
  <si>
    <r>
      <t xml:space="preserve">F=995*2-17*6,0=1 888,00 m 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
</t>
    </r>
    <r>
      <rPr>
        <u/>
        <sz val="12"/>
        <color rgb="FFFF0000"/>
        <rFont val="Arial"/>
        <family val="2"/>
        <charset val="238"/>
      </rPr>
      <t/>
    </r>
  </si>
  <si>
    <r>
      <rPr>
        <b/>
        <u/>
        <sz val="12"/>
        <rFont val="Arial"/>
        <family val="2"/>
        <charset val="238"/>
      </rPr>
      <t xml:space="preserve">Odcinek  od km 0+835 do km 0+995 </t>
    </r>
    <r>
      <rPr>
        <vertAlign val="superscript"/>
        <sz val="12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>F=(995-835)*5 =800,00 m</t>
    </r>
    <r>
      <rPr>
        <vertAlign val="superscript"/>
        <sz val="12"/>
        <rFont val="Arial"/>
        <family val="2"/>
        <charset val="238"/>
      </rPr>
      <t xml:space="preserve">2 </t>
    </r>
    <r>
      <rPr>
        <sz val="12"/>
        <rFont val="Arial"/>
        <family val="2"/>
        <charset val="238"/>
      </rPr>
      <t xml:space="preserve"> </t>
    </r>
  </si>
  <si>
    <r>
      <rPr>
        <b/>
        <u/>
        <sz val="12"/>
        <rFont val="Arial"/>
        <family val="2"/>
        <charset val="238"/>
      </rPr>
      <t>Odcinek  od km 0+000 do km 0+535</t>
    </r>
    <r>
      <rPr>
        <vertAlign val="superscript"/>
        <sz val="12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>F=535,00 *5 = 2 675,00 m</t>
    </r>
    <r>
      <rPr>
        <vertAlign val="superscript"/>
        <sz val="12"/>
        <rFont val="Arial"/>
        <family val="2"/>
        <charset val="238"/>
      </rPr>
      <t xml:space="preserve">2 </t>
    </r>
    <r>
      <rPr>
        <sz val="12"/>
        <rFont val="Arial"/>
        <family val="2"/>
        <charset val="238"/>
      </rPr>
      <t xml:space="preserve"> </t>
    </r>
  </si>
  <si>
    <r>
      <rPr>
        <b/>
        <u/>
        <sz val="12"/>
        <rFont val="Arial"/>
        <family val="2"/>
        <charset val="238"/>
      </rPr>
      <t>Odcinek  od km 0+535,00   do km 0+835</t>
    </r>
    <r>
      <rPr>
        <sz val="12"/>
        <rFont val="Arial"/>
        <family val="2"/>
        <charset val="238"/>
      </rPr>
      <t xml:space="preserve">
F=(835,0 - 535) *5 + 45,00 + 110,5+29,8 =1 685,30   m</t>
    </r>
    <r>
      <rPr>
        <vertAlign val="superscript"/>
        <sz val="12"/>
        <rFont val="Arial"/>
        <family val="2"/>
        <charset val="238"/>
      </rPr>
      <t xml:space="preserve">2  </t>
    </r>
  </si>
  <si>
    <r>
      <rPr>
        <b/>
        <sz val="12"/>
        <rFont val="Arial"/>
        <family val="2"/>
        <charset val="238"/>
      </rPr>
      <t xml:space="preserve">Odcinek A </t>
    </r>
    <r>
      <rPr>
        <b/>
        <u/>
        <sz val="12"/>
        <rFont val="Arial"/>
        <family val="2"/>
        <charset val="238"/>
      </rPr>
      <t xml:space="preserve">od km 0+535,00 do km 0+995,00 </t>
    </r>
    <r>
      <rPr>
        <sz val="12"/>
        <rFont val="Arial"/>
        <family val="2"/>
        <charset val="238"/>
      </rPr>
      <t xml:space="preserve">
F=(995,00-535,00)*5,0= 600*5,25 = 2 300,00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</t>
    </r>
  </si>
  <si>
    <t>L=21,5+25,1+24,5+111,35+12,00+89,5+143,50+47,80+64,80+2*15,00+151,00=721,05m</t>
  </si>
  <si>
    <t>szt. 16,0</t>
  </si>
  <si>
    <t>l=86,50 m</t>
  </si>
  <si>
    <t>l=7,0+7,0+7,0+7,0+9,5+8,5+8+10 = 64,00 m</t>
  </si>
  <si>
    <t>l=5,6 m</t>
  </si>
  <si>
    <t>n=9</t>
  </si>
  <si>
    <t>n= 11 szt</t>
  </si>
  <si>
    <t>L=15  m</t>
  </si>
  <si>
    <t xml:space="preserve">l=12.0 m </t>
  </si>
  <si>
    <r>
      <rPr>
        <b/>
        <u/>
        <sz val="12"/>
        <rFont val="Arial"/>
        <family val="2"/>
        <charset val="238"/>
      </rPr>
      <t xml:space="preserve">Odcinek A od km 0+535,00 do km 0+995,00 </t>
    </r>
    <r>
      <rPr>
        <sz val="12"/>
        <rFont val="Arial"/>
        <family val="2"/>
        <charset val="238"/>
      </rPr>
      <t xml:space="preserve">
F=(995-535)*5,00  = 2 300,00   m</t>
    </r>
    <r>
      <rPr>
        <vertAlign val="superscript"/>
        <sz val="12"/>
        <rFont val="Arial"/>
        <family val="2"/>
        <charset val="238"/>
      </rPr>
      <t xml:space="preserve">2 </t>
    </r>
    <r>
      <rPr>
        <sz val="12"/>
        <rFont val="Arial"/>
        <family val="2"/>
        <charset val="238"/>
      </rPr>
      <t xml:space="preserve"> </t>
    </r>
  </si>
  <si>
    <r>
      <t>m</t>
    </r>
    <r>
      <rPr>
        <vertAlign val="superscript"/>
        <sz val="14"/>
        <rFont val="Arial"/>
        <family val="2"/>
        <charset val="238"/>
      </rPr>
      <t>3</t>
    </r>
    <r>
      <rPr>
        <sz val="11"/>
        <color theme="1"/>
        <rFont val="Czcionka tekstu podstawowego"/>
        <family val="2"/>
        <charset val="238"/>
      </rPr>
      <t/>
    </r>
  </si>
  <si>
    <t>Korytowanie  wraz z profilowaniem  pod jezdnię w miejscu wymiany   na gł .do 30 cm z wywiezieniem  materiału po korytowaniu na odległość do 15 km.</t>
  </si>
  <si>
    <t>Korytowanie  wraz z profilowaniem  pod jezdnię w miejscu wymiany   na gł . do 50 cm z wywiezieniem  materiału po korytowaniu na odległość do 15 km.Poszerzenie jezdni do szerokości s=6,00m</t>
  </si>
  <si>
    <t>Korytowanie  wraz z profilowaniem  pod jezdnię w miejscu wzmocnienia   na gł . do 50 cm z wywiezieniem  materiału po korytowaniu na odległość do 15 km. Poszerzenie jezdni do szerokości s=6,00m</t>
  </si>
  <si>
    <t>Korytowanie wraz z profilowaniem  pod nawierzchnię  ciagu pieszorowerowego i chodnika strona L + P na głębokość  25,00 cm z wywiezieniem  materiału po korytowaniu na odległość do 15 km  ( ciągi pieszo -jezdne).</t>
  </si>
  <si>
    <r>
      <rPr>
        <b/>
        <sz val="12"/>
        <rFont val="Arial"/>
        <family val="2"/>
        <charset val="238"/>
      </rPr>
      <t xml:space="preserve">od km 0+010, do km 0+575,0
</t>
    </r>
    <r>
      <rPr>
        <sz val="12"/>
        <rFont val="Arial"/>
        <family val="2"/>
        <charset val="238"/>
      </rPr>
      <t>F=565*2,75  =1 1535,75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pod  ciąg z AC </t>
    </r>
    <r>
      <rPr>
        <b/>
        <sz val="12"/>
        <rFont val="Arial"/>
        <family val="2"/>
        <charset val="238"/>
      </rPr>
      <t xml:space="preserve">
od km 0+569,50 do km 0+995</t>
    </r>
    <r>
      <rPr>
        <sz val="12"/>
        <rFont val="Arial"/>
        <family val="2"/>
        <charset val="238"/>
      </rPr>
      <t xml:space="preserve">
F=(995-569,50-2*8,5)*2,75  =1 123,38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pod  ciąg z AC </t>
    </r>
  </si>
  <si>
    <r>
      <t>F=415,00 m</t>
    </r>
    <r>
      <rPr>
        <vertAlign val="superscript"/>
        <sz val="12"/>
        <rFont val="Arial"/>
        <family val="2"/>
        <charset val="238"/>
      </rPr>
      <t>2</t>
    </r>
  </si>
  <si>
    <r>
      <t xml:space="preserve">Wykonanie podbudowy tłuczniowej z kruszywa stabilizowanego mechanicznie 0/63  mm i  gr. 20cm  
</t>
    </r>
    <r>
      <rPr>
        <b/>
        <i/>
        <sz val="12"/>
        <rFont val="Arial"/>
        <family val="2"/>
        <charset val="238"/>
      </rPr>
      <t xml:space="preserve">Podbudowa pod zjazdy o konstrukcji z AC, </t>
    </r>
  </si>
  <si>
    <r>
      <t>F=415,00  m</t>
    </r>
    <r>
      <rPr>
        <vertAlign val="superscript"/>
        <sz val="12"/>
        <rFont val="Arial"/>
        <family val="2"/>
        <charset val="238"/>
      </rPr>
      <t>2</t>
    </r>
  </si>
  <si>
    <r>
      <t xml:space="preserve">Wykonanie podbudowy tłuczniowej z kruszywa stabilizowanego mechanicznie 0/63  mm i  gr. 22cm  
</t>
    </r>
    <r>
      <rPr>
        <b/>
        <i/>
        <sz val="12"/>
        <rFont val="Arial"/>
        <family val="2"/>
        <charset val="238"/>
      </rPr>
      <t>Podbudowa pod konstrukcje drogi wraz z poszerzeniami .</t>
    </r>
  </si>
  <si>
    <r>
      <rPr>
        <b/>
        <u/>
        <sz val="12"/>
        <rFont val="Arial"/>
        <family val="2"/>
        <charset val="238"/>
      </rPr>
      <t xml:space="preserve">Odcinek A od km 0+535,00 do km 0+995,00 
</t>
    </r>
    <r>
      <rPr>
        <sz val="12"/>
        <rFont val="Arial"/>
        <family val="2"/>
        <charset val="238"/>
      </rPr>
      <t>F=(995-535)*6,25 = 2 875,50 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
</t>
    </r>
    <r>
      <rPr>
        <b/>
        <u/>
        <sz val="12"/>
        <color rgb="FF92D050"/>
        <rFont val="Arial"/>
        <family val="2"/>
        <charset val="238"/>
      </rPr>
      <t/>
    </r>
  </si>
  <si>
    <r>
      <rPr>
        <b/>
        <u/>
        <sz val="12"/>
        <rFont val="Arial"/>
        <family val="2"/>
        <charset val="238"/>
      </rPr>
      <t xml:space="preserve">Odcinek  od km 0+000 do km 0+535,00
</t>
    </r>
    <r>
      <rPr>
        <sz val="12"/>
        <rFont val="Arial"/>
        <family val="2"/>
        <charset val="238"/>
      </rPr>
      <t>F=535*6,25 =3343,75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
</t>
    </r>
    <r>
      <rPr>
        <b/>
        <u/>
        <sz val="12"/>
        <color rgb="FF92D050"/>
        <rFont val="Arial"/>
        <family val="2"/>
        <charset val="238"/>
      </rPr>
      <t/>
    </r>
  </si>
  <si>
    <r>
      <rPr>
        <b/>
        <u/>
        <sz val="12"/>
        <rFont val="Arial"/>
        <family val="2"/>
        <charset val="238"/>
      </rPr>
      <t xml:space="preserve">Odcinek A od km 0+535,00 do km 0+995,00 </t>
    </r>
    <r>
      <rPr>
        <sz val="12"/>
        <rFont val="Arial"/>
        <family val="2"/>
        <charset val="238"/>
      </rPr>
      <t xml:space="preserve">
F=(995-535)*0,5= 230,00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</t>
    </r>
  </si>
  <si>
    <r>
      <rPr>
        <b/>
        <u/>
        <sz val="12"/>
        <rFont val="Arial"/>
        <family val="2"/>
        <charset val="238"/>
      </rPr>
      <t xml:space="preserve">Odcinek B  od km 0+000 do km 0+535 </t>
    </r>
    <r>
      <rPr>
        <sz val="12"/>
        <rFont val="Arial"/>
        <family val="2"/>
        <charset val="238"/>
      </rPr>
      <t xml:space="preserve">
F=535,00*0,75 =401,25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</t>
    </r>
  </si>
  <si>
    <t xml:space="preserve">Wykonanie  stabilizacji dowiezionej  o  Rm min 2,5 MPa  i gr .15 cm . W cenie jednostkowej  należy  uwzględnić koszty związane z dowozem , wbudowaniem , zagęszczeniem i pielęgnacją  </t>
  </si>
  <si>
    <r>
      <rPr>
        <b/>
        <sz val="12"/>
        <rFont val="Arial"/>
        <family val="2"/>
        <charset val="238"/>
      </rPr>
      <t>od km 0+010, do km 0+575,0</t>
    </r>
    <r>
      <rPr>
        <sz val="12"/>
        <rFont val="Arial"/>
        <family val="2"/>
        <charset val="238"/>
      </rPr>
      <t xml:space="preserve">
F=(565-6*3,50) *2,60  =1 414,40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pod  ciąg z AC 
</t>
    </r>
    <r>
      <rPr>
        <b/>
        <sz val="12"/>
        <rFont val="Arial"/>
        <family val="2"/>
        <charset val="238"/>
      </rPr>
      <t>od km 0+569,50 do km 0+995</t>
    </r>
    <r>
      <rPr>
        <sz val="12"/>
        <rFont val="Arial"/>
        <family val="2"/>
        <charset val="238"/>
      </rPr>
      <t xml:space="preserve">
F=(995-569,50-2*8,5)*2,6 =1 062,10 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pod  ciąg z AC </t>
    </r>
  </si>
  <si>
    <r>
      <rPr>
        <b/>
        <sz val="12"/>
        <rFont val="Arial"/>
        <family val="2"/>
        <charset val="238"/>
      </rPr>
      <t xml:space="preserve">od km 0+010, do km 0+575,0
</t>
    </r>
    <r>
      <rPr>
        <sz val="12"/>
        <rFont val="Arial"/>
        <family val="2"/>
        <charset val="238"/>
      </rPr>
      <t>F=(565-6*3,50) *2,60  =1414,40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pod  ciąg z AC </t>
    </r>
    <r>
      <rPr>
        <b/>
        <sz val="12"/>
        <rFont val="Arial"/>
        <family val="2"/>
        <charset val="238"/>
      </rPr>
      <t xml:space="preserve">
od km 0+569,50 do km 0+995
</t>
    </r>
    <r>
      <rPr>
        <sz val="12"/>
        <rFont val="Arial"/>
        <family val="2"/>
        <charset val="238"/>
      </rPr>
      <t>F=(995-569,50-2*8,5)*2,6  =1 062,20 m</t>
    </r>
    <r>
      <rPr>
        <vertAlign val="superscript"/>
        <sz val="12"/>
        <rFont val="Arial"/>
        <family val="2"/>
        <charset val="238"/>
      </rPr>
      <t xml:space="preserve">2 </t>
    </r>
    <r>
      <rPr>
        <sz val="12"/>
        <rFont val="Arial"/>
        <family val="2"/>
        <charset val="238"/>
      </rPr>
      <t xml:space="preserve"> pod  ciąg z AC </t>
    </r>
  </si>
  <si>
    <t xml:space="preserve">Wykonanie  stabilizacji dowiezionej  o Rm min 2,5 MPa  i gr 18 cm . W cenie jednostkowej  należy  uwzględnić koszty związane z dowozem , wbudowaniem , zagęszczeniem i pielęgnacją  pod konstrukcje  drogi </t>
  </si>
  <si>
    <r>
      <rPr>
        <b/>
        <sz val="12"/>
        <rFont val="Arial"/>
        <family val="2"/>
        <charset val="238"/>
      </rPr>
      <t xml:space="preserve">od km 0+000, do km 0+535, - poszerzenie </t>
    </r>
    <r>
      <rPr>
        <sz val="12"/>
        <rFont val="Arial"/>
        <family val="2"/>
        <charset val="238"/>
      </rPr>
      <t xml:space="preserve">
F=535,00*0,6= 321,00 m</t>
    </r>
    <r>
      <rPr>
        <vertAlign val="superscript"/>
        <sz val="12"/>
        <rFont val="Arial"/>
        <family val="2"/>
        <charset val="238"/>
      </rPr>
      <t xml:space="preserve">2
</t>
    </r>
    <r>
      <rPr>
        <b/>
        <sz val="12"/>
        <rFont val="Arial"/>
        <family val="2"/>
        <charset val="238"/>
      </rPr>
      <t xml:space="preserve"> od km 0+535,00 do km 0+995,00 </t>
    </r>
    <r>
      <rPr>
        <sz val="12"/>
        <rFont val="Arial"/>
        <family val="2"/>
        <charset val="238"/>
      </rPr>
      <t xml:space="preserve">
F=(995-535)*6,2 = 2 852,00  m</t>
    </r>
    <r>
      <rPr>
        <vertAlign val="superscript"/>
        <sz val="12"/>
        <rFont val="Arial"/>
        <family val="2"/>
        <charset val="238"/>
      </rPr>
      <t>2</t>
    </r>
  </si>
  <si>
    <r>
      <t>Ułozenie podbudowy z  asfaltobetonu  AC 22P  W 35/50  o gr.7 cm   wraz z oczyszczeniem i skropieniem w ilości do 0,8 kg/m</t>
    </r>
    <r>
      <rPr>
        <i/>
        <vertAlign val="superscript"/>
        <sz val="12"/>
        <rFont val="Arial"/>
        <family val="2"/>
        <charset val="238"/>
      </rPr>
      <t xml:space="preserve">2 </t>
    </r>
    <r>
      <rPr>
        <i/>
        <sz val="12"/>
        <rFont val="Arial"/>
        <family val="2"/>
        <charset val="238"/>
      </rPr>
      <t>asfaltu D200  pozostałego  na podbudowie tłuczniowej  wg Wytycznych Technicznych – Nawierzchnie asfaltowe na drogach publicznych – WT-2 Nawierzchnie asfaltowe 2010 oraz wg PN-EN 13108-1 Mieszanki mineralno-asfaltowe – Wymagania – Część 1: Beton asfaltowy).</t>
    </r>
  </si>
  <si>
    <r>
      <t>F=995*6,15+99,50+26,00= 6 244,75m</t>
    </r>
    <r>
      <rPr>
        <vertAlign val="superscript"/>
        <sz val="12"/>
        <rFont val="Arial"/>
        <family val="2"/>
        <charset val="238"/>
      </rPr>
      <t>2</t>
    </r>
    <r>
      <rPr>
        <b/>
        <u/>
        <sz val="12"/>
        <color rgb="FFFF0000"/>
        <rFont val="Arial"/>
        <family val="2"/>
        <charset val="238"/>
      </rPr>
      <t/>
    </r>
  </si>
  <si>
    <t xml:space="preserve">Skropienie i oczyszczenie nawierzchni </t>
  </si>
  <si>
    <r>
      <t>Ułozenie warstwy wiążacej  z  asfaltobetonu  AC 16 W 35/50 w miejscu wykonywanych robót  wraz z oczyszczeniem i skropieniem w ilości do 0,8 kg/m</t>
    </r>
    <r>
      <rPr>
        <i/>
        <vertAlign val="superscript"/>
        <sz val="12"/>
        <rFont val="Arial"/>
        <family val="2"/>
        <charset val="238"/>
      </rPr>
      <t>2-</t>
    </r>
    <r>
      <rPr>
        <i/>
        <sz val="12"/>
        <rFont val="Arial"/>
        <family val="2"/>
        <charset val="238"/>
      </rPr>
      <t xml:space="preserve">o gr. 6  cm  wg Wytycznych Technicznych – Nawierzchnie asfaltowe na drogach publicznych – WT-2 Nawierzchnie asfaltowe 2010 oraz wg PN-EN 13108-1 Mieszanki mineralno-asfaltowe – Wymagania – Część 1: Beton asfaltowy).
</t>
    </r>
    <r>
      <rPr>
        <b/>
        <i/>
        <u/>
        <sz val="12"/>
        <color rgb="FFFF0000"/>
        <rFont val="Arial"/>
        <family val="2"/>
        <charset val="238"/>
      </rPr>
      <t/>
    </r>
  </si>
  <si>
    <r>
      <t>F=995*6,1+99,50+26,00= 6 195,00m</t>
    </r>
    <r>
      <rPr>
        <vertAlign val="superscript"/>
        <sz val="12"/>
        <rFont val="Arial"/>
        <family val="2"/>
        <charset val="238"/>
      </rPr>
      <t>2</t>
    </r>
  </si>
  <si>
    <r>
      <rPr>
        <i/>
        <sz val="12"/>
        <rFont val="Arial"/>
        <family val="2"/>
        <charset val="238"/>
      </rPr>
      <t>Ułozenie warstwy ścieralnej z  asfaltobetonu  AC 11 S  35/50 w miejscu wykonywanych robót  wraz z oczyszczeniem i skropieniem w ilości do 0,8 kg/m</t>
    </r>
    <r>
      <rPr>
        <i/>
        <vertAlign val="superscript"/>
        <sz val="12"/>
        <rFont val="Arial"/>
        <family val="2"/>
        <charset val="238"/>
      </rPr>
      <t xml:space="preserve">2 </t>
    </r>
    <r>
      <rPr>
        <i/>
        <sz val="12"/>
        <rFont val="Arial"/>
        <family val="2"/>
        <charset val="238"/>
      </rPr>
      <t xml:space="preserve"> gr.4 cm  wg Wytycznych Technicznych – Nawierzchnie asfaltowe na drogach publicznych – WT-2 Nawierzchnie asfaltowe 2010 oraz wg PN-EN 13108-1 Mieszanki mineralno-asfaltowe – Wymagania – Część 1: Beton asfaltowy).</t>
    </r>
    <r>
      <rPr>
        <i/>
        <u/>
        <sz val="12"/>
        <rFont val="Arial"/>
        <family val="2"/>
        <charset val="238"/>
      </rPr>
      <t xml:space="preserve">
</t>
    </r>
  </si>
  <si>
    <r>
      <t>F=995*6,0+99,50+26,00= 6 095,50m</t>
    </r>
    <r>
      <rPr>
        <vertAlign val="superscript"/>
        <sz val="12"/>
        <rFont val="Arial"/>
        <family val="2"/>
        <charset val="238"/>
      </rPr>
      <t>2</t>
    </r>
  </si>
  <si>
    <t>Skropienie i oczyszczenie nawierzchni</t>
  </si>
  <si>
    <r>
      <rPr>
        <b/>
        <i/>
        <sz val="12"/>
        <rFont val="Arial"/>
        <family val="2"/>
        <charset val="238"/>
      </rPr>
      <t xml:space="preserve">Nawierzchnia na  ciagach  pieszorowerowych  </t>
    </r>
    <r>
      <rPr>
        <i/>
        <sz val="12"/>
        <rFont val="Arial"/>
        <family val="2"/>
        <charset val="238"/>
      </rPr>
      <t>z mieszanki  AC8S – o grubości warstwy 4cm (wg Wytycznych Technicznych – Nawierzchnie asfaltowe na drogach publicznych – WT-2 Nawierzchnie asfaltowe 2010 oraz wg PN-EN 13108-1 Mieszanki mineralno-asfaltowe – Wymagania – Część 1: Beton asfaltowy).</t>
    </r>
  </si>
  <si>
    <r>
      <t>m</t>
    </r>
    <r>
      <rPr>
        <vertAlign val="superscript"/>
        <sz val="14"/>
        <rFont val="Arial"/>
        <family val="2"/>
        <charset val="238"/>
      </rPr>
      <t>2</t>
    </r>
    <r>
      <rPr>
        <sz val="11"/>
        <color theme="1"/>
        <rFont val="Czcionka tekstu podstawowego"/>
        <family val="2"/>
        <charset val="238"/>
      </rPr>
      <t/>
    </r>
  </si>
  <si>
    <r>
      <rPr>
        <b/>
        <sz val="12"/>
        <rFont val="Arial"/>
        <family val="2"/>
        <charset val="238"/>
      </rPr>
      <t>od km 0+010, do km 0+575,0</t>
    </r>
    <r>
      <rPr>
        <sz val="12"/>
        <rFont val="Arial"/>
        <family val="2"/>
        <charset val="238"/>
      </rPr>
      <t xml:space="preserve">
F=(565-6*3,50) *2,50  =1 360,000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pod  ciąg z AC 
</t>
    </r>
    <r>
      <rPr>
        <b/>
        <sz val="12"/>
        <rFont val="Arial"/>
        <family val="2"/>
        <charset val="238"/>
      </rPr>
      <t>od km 0+569,50 do km 0+995</t>
    </r>
    <r>
      <rPr>
        <sz val="12"/>
        <rFont val="Arial"/>
        <family val="2"/>
        <charset val="238"/>
      </rPr>
      <t xml:space="preserve">
F=(995-569,50-2*8,5)*2,5 =1 021,25 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pod  ciąg z AC </t>
    </r>
  </si>
  <si>
    <r>
      <rPr>
        <b/>
        <i/>
        <sz val="12"/>
        <rFont val="Arial"/>
        <family val="2"/>
        <charset val="238"/>
      </rPr>
      <t xml:space="preserve">Nawiwerzchnia na  zjazdach </t>
    </r>
    <r>
      <rPr>
        <i/>
        <sz val="12"/>
        <rFont val="Arial"/>
        <family val="2"/>
        <charset val="238"/>
      </rPr>
      <t xml:space="preserve"> na drogi  gminne i na zjazadach  z mieszanki  AC11 S – o grubości warstwy 4cm (wg Wytycznych Technicznych – Nawierzchnie asfaltowe na drogach publicznych – WT-2 Nawierzchnie asfaltowe 2010 oraz wg PN-EN 13108-1 Mieszanki mineralno-asfaltowe – Wymagania – Część 1: Beton asfaltowy).</t>
    </r>
  </si>
  <si>
    <r>
      <t>F=415,00  m</t>
    </r>
    <r>
      <rPr>
        <vertAlign val="superscript"/>
        <sz val="12"/>
        <rFont val="Arial"/>
        <family val="2"/>
        <charset val="238"/>
      </rPr>
      <t xml:space="preserve">2 </t>
    </r>
    <r>
      <rPr>
        <sz val="12"/>
        <rFont val="Arial"/>
        <family val="2"/>
        <charset val="238"/>
      </rPr>
      <t xml:space="preserve"> zjazdy asfaltobetonowe 
F=110,00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droga gminna </t>
    </r>
  </si>
  <si>
    <r>
      <t>F=535,00*6,00 =3 210,00 m</t>
    </r>
    <r>
      <rPr>
        <vertAlign val="superscript"/>
        <sz val="12"/>
        <rFont val="Arial"/>
        <family val="2"/>
        <charset val="238"/>
      </rPr>
      <t>2</t>
    </r>
  </si>
  <si>
    <t xml:space="preserve">n=10, szt </t>
  </si>
  <si>
    <r>
      <t>m</t>
    </r>
    <r>
      <rPr>
        <vertAlign val="superscript"/>
        <sz val="12"/>
        <rFont val="Arial CE"/>
        <charset val="238"/>
      </rPr>
      <t>2</t>
    </r>
  </si>
  <si>
    <r>
      <t>F= 215,00 m</t>
    </r>
    <r>
      <rPr>
        <vertAlign val="superscript"/>
        <sz val="12"/>
        <rFont val="Arial CE"/>
        <charset val="238"/>
      </rPr>
      <t>2</t>
    </r>
    <r>
      <rPr>
        <sz val="12"/>
        <rFont val="Arial CE"/>
        <charset val="238"/>
      </rPr>
      <t xml:space="preserve"> </t>
    </r>
  </si>
  <si>
    <t>L=10+8,5*5+12+15=79,00m</t>
  </si>
  <si>
    <t xml:space="preserve">L=995,00+5,00-(10+8,5*5+12+15) +63 = 983,50m </t>
  </si>
  <si>
    <t xml:space="preserve">L=920+79,00+2*2,5 *2 = 1 009,00m </t>
  </si>
  <si>
    <r>
      <t>F = 570,00*1,00+420,00*1,00+2*3,14* 0,5*10+5,50+5,9+12*3,50*0,5*2=1 074,80 m</t>
    </r>
    <r>
      <rPr>
        <vertAlign val="superscript"/>
        <sz val="12"/>
        <rFont val="Arial"/>
        <family val="2"/>
        <charset val="238"/>
      </rPr>
      <t>2</t>
    </r>
  </si>
  <si>
    <r>
      <t>F= 1074,50+470*0,5=1 309,50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</t>
    </r>
  </si>
  <si>
    <r>
      <t xml:space="preserve">Wykonanie podbudowy tłuczniowej z kruszywa stabilizowanego mechanicznie 0/63  mm i  gr. 22cm  
</t>
    </r>
    <r>
      <rPr>
        <b/>
        <i/>
        <sz val="12"/>
        <rFont val="Arial"/>
        <family val="2"/>
        <charset val="238"/>
      </rPr>
      <t xml:space="preserve">Podbudowa w miejscu poszerzenia </t>
    </r>
  </si>
  <si>
    <r>
      <t xml:space="preserve">Wykonanie podbudowy tłuczniowej z kruszywa stabilizowanego mechanicznie 0/31,5 mm   gr .15cm  
</t>
    </r>
    <r>
      <rPr>
        <b/>
        <i/>
        <sz val="12"/>
        <rFont val="Arial"/>
        <family val="2"/>
        <charset val="238"/>
      </rPr>
      <t xml:space="preserve">Podbudowa  pod  ciąg pieszorowerowy i chodnik </t>
    </r>
  </si>
  <si>
    <r>
      <t>V=550,00 m</t>
    </r>
    <r>
      <rPr>
        <vertAlign val="superscript"/>
        <sz val="12"/>
        <rFont val="Arial"/>
        <family val="2"/>
        <charset val="238"/>
      </rPr>
      <t>3</t>
    </r>
    <r>
      <rPr>
        <sz val="12"/>
        <rFont val="Arial"/>
        <family val="2"/>
        <charset val="238"/>
      </rPr>
      <t xml:space="preserve"> </t>
    </r>
  </si>
  <si>
    <t>Roboty pomiarowe przy  tyczeniu  dróg , zjazdów, chodnika ,ciągów pieszo jezdnych , kanalizacji deszczowej , przepustów itp.. Obsługa geodezyjna zadania.Zdjęcie z terenu  niwelety  obustronnych ścieków ( krawędzi przy  krawężniku  )  dla zadania .Zdjęcie niwelety osi  i krawędzi   (obustronnie)  jezdni  dla odcinka . Niweleta zostanie przedstawiona w wersji  elektronicznej  i papierowej Zamawiającemu przed  rozpoczęciem robót.</t>
  </si>
  <si>
    <t xml:space="preserve">Rozebranie chodnika i zjazdów z kb  na posesje  układanej na podsypce piaskowej wraz z ich utylizacją i wywozem na odległość do 15 km. W  cenie jednostkowej  należy ująć koszty  segregacji  kostki  betonowej  , utylizacji materiału po segregacji  wraz z podsypką. </t>
  </si>
  <si>
    <t xml:space="preserve">Przełożenie wejścia do  bramki i zjazdów z kk. 9/11   na posesje  układanej na podsypce piaskowej wraz z ich utylizacją i wywozem na odległość do 15 km. W  cenie jednostkowej  należy ująć koszty  segregacji  kostki  betonowej  , utylizacji materiału po segregacji  wraz z podsypką. </t>
  </si>
  <si>
    <t>Rozebranie nawierzchni  zjazdów i ciągów komunikacyjnych  o nawierzchni  gruzobetonowej , batonoasfaltowej , szutrowej   o gr. . 15-20  cm  wraz z podbudowami . Materiał do wywozu na odległość do 15km W cenie jednostkowej należy ująć koszt utylizacji .</t>
  </si>
  <si>
    <t xml:space="preserve">Rozebranie  istniejących trawników porośniętych darnią  po  wraz z poszerzeniem pobocza  oraz  rozebranie zieleni  pomiędzy  chodnikami w rejonie prowadzonych robót .Materiał pochodzący z rozbiórki , darń resztki  trawników jak i zanieczyszczony  materiałem kamiennym humus - do utylizacji  wraz  wywozem na odległość do 15 km .Głębokość zdjęcia humusu  do 20 cm </t>
  </si>
  <si>
    <t xml:space="preserve">Skarpowanie pobocza gruntowego wzmocnionego kruszywem mineralnym i  porośniętych darnią  .Materiał pochodzący z rozbiórki , darń resztki  pobocza wraz z materiałem kamiennym - do utylizacji  wraz  wywozem na odległość do 15 km Głębokość skarpowania 15 cm </t>
  </si>
  <si>
    <t>Zdjęcie i ponowne zamontowanie oznakowania istniejącego pionowego na czas wykonywania robót. Tablice typu E i znaki drogowe typu A,B,C ,D  z ponownym zamontowaniem na ławie betonowej W cenie jednostkowej  należy przewidzieć koszty związane ze składowaniem oznakowania.</t>
  </si>
  <si>
    <t>szt.</t>
  </si>
  <si>
    <t>n=6 szt.</t>
  </si>
  <si>
    <t xml:space="preserve">Karczowanie  z rowu krzewów i poszycia  do 3000 szt./ha </t>
  </si>
  <si>
    <t>n=1 szt.</t>
  </si>
  <si>
    <t>Frezowanie na głębokość  do 12  cm  istniejącej warstwy ścieralnej wraz  ze składowaniem w celu ponownego wbudowania  w pobocze . Materiał  Zamawiającego  do składowania i ponownego wbudowania . Odległość transportowa do 2,5 km</t>
  </si>
  <si>
    <t>Frezowanie na głębokość  do 3 cm  istniejącej warstwy ścieralnej wraz  ze składowaniem w celu ponownego wbudowania  w pobocze . Materiał  Zamawiającego  do składowania i ponownego wbudowania . Odległość transportowa do 2,5 km</t>
  </si>
  <si>
    <t xml:space="preserve">Frezowanie na głębokość  do 6  cm  istniejącej warstwy ścieralnej wraz  ze składowaniem i celu ponownego wbudowania  w pobocze .Odległość transportowa do 2,5 km </t>
  </si>
  <si>
    <t xml:space="preserve">Rozebranie istniejących  podbudów  z kruszywa  mineralnego , spod warstwy  bitumicznej .Grubość warstwy do 22 cm . Kruszywo łamane  , kamień polny , kruszywo  naturalne , bruk kamienny .  Wywóz nadmiaru materiału na odległość do 15 km </t>
  </si>
  <si>
    <t>Odtworzenie kształtu rowu po oczyszczeniu z krzewów  wraz ze zdjęciem nadmiaru namułu o gr. 20 cm wraz z wbudowaniem materiału w przeciwskarpę rowu. Nadmiar materiału do wywozu na odległość do 15 km . W cenę jednostkowej należy ująć jego utylizację</t>
  </si>
  <si>
    <t>Formowanie nasypu  z gruntu dowiezionego - grunt z grupy G1. W cenie jednostkowej  należy  ująć koszty skarpowania  , zdjęcia darni istniejącego nasypu . Formowanie nasypu metodą schodkowania. Nadmiar materiału pochodzący ze skarpowania do wywozu na odległość do 15 km . W cenę jednostkowej należy koszty podwozu  materiału  na formowanie nasypów</t>
  </si>
  <si>
    <t xml:space="preserve">Zagęszczenie  nasypu  z gruntu dowiezionego - grunt z grupy G1 - płytami  wibracyjnymi  </t>
  </si>
  <si>
    <t xml:space="preserve">Wykonanie wpustów deszczowych wraz z odprowadzeniem  przykanalika do rowu .Przykanalik z PCV fi 120 mm o długości l=6.50 m wraz z zabezpieczeniem wylotu. W cenie jednostkowej należy ująć koszty robót ziemnych , odtworzenie nawierzchni Wpust deszczowy typowy  drogowy D400 z osadnikem.Studzienka fi 500 z pierścieniem odciążającym </t>
  </si>
  <si>
    <t xml:space="preserve">opracował ,data </t>
  </si>
  <si>
    <t xml:space="preserve">TABELA  ELEMENTÓW  SCALONYCH OPRACOWANA NA PODSTAWIE KOSZTORYSU  WYKONAWCY 
</t>
  </si>
  <si>
    <t>ZIELEN DROGOWA                                                                                       Kod CPV-45233000-9</t>
  </si>
  <si>
    <t xml:space="preserve"> KOSZTORYS  OFERTOWY   OPRACOWANY NA PODSTAWIE  PRZEDMIARU  ROBÓT 
PRZEBUDOWA  DROGI  POWIATOWEJ  nr 1284 D  GRÓDEK - Przetarg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</si>
</sst>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#,##0.00\ &quot;zł&quot;;\-#,##0.00\ &quot;zł&quot;"/>
    <numFmt numFmtId="43" formatCode="_-* #,##0.00\ _z_ł_-;\-* #,##0.00\ _z_ł_-;_-* &quot;-&quot;??\ _z_ł_-;_-@_-"/>
    <numFmt numFmtId="164" formatCode="_-* #,##0.00&quot; zł&quot;_-;\-* #,##0.00&quot; zł&quot;_-;_-* \-??&quot; zł&quot;_-;_-@_-"/>
    <numFmt numFmtId="165" formatCode="_-* #,##0.00\ _z_ł_-;\-* #,##0.00\ _z_ł_-;_-* \-??\ _z_ł_-;_-@_-"/>
    <numFmt numFmtId="166" formatCode="#,##0.00\ &quot;zł&quot;"/>
    <numFmt numFmtId="167" formatCode="_-* #,##0.000\ _z_ł_-;\-* #,##0.000\ _z_ł_-;_-* \-??\ _z_ł_-;_-@_-"/>
  </numFmts>
  <fonts count="3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4"/>
      <name val="Arial CE"/>
      <charset val="238"/>
    </font>
    <font>
      <b/>
      <i/>
      <sz val="16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8"/>
      <name val="Times New Roman"/>
      <family val="1"/>
      <charset val="238"/>
    </font>
    <font>
      <u/>
      <sz val="12"/>
      <color rgb="FFFF0000"/>
      <name val="Arial"/>
      <family val="2"/>
      <charset val="238"/>
    </font>
    <font>
      <b/>
      <i/>
      <sz val="12"/>
      <name val="Arial Narrow"/>
      <family val="2"/>
      <charset val="238"/>
    </font>
    <font>
      <vertAlign val="superscript"/>
      <sz val="14"/>
      <name val="Arial"/>
      <family val="2"/>
      <charset val="238"/>
    </font>
    <font>
      <vertAlign val="superscript"/>
      <sz val="12"/>
      <name val="Arial"/>
      <family val="2"/>
      <charset val="238"/>
    </font>
    <font>
      <i/>
      <sz val="14"/>
      <name val="Arial"/>
      <family val="2"/>
      <charset val="238"/>
    </font>
    <font>
      <i/>
      <sz val="18"/>
      <name val="Arial"/>
      <family val="2"/>
      <charset val="238"/>
    </font>
    <font>
      <b/>
      <u/>
      <sz val="12"/>
      <color rgb="FFFF0000"/>
      <name val="Arial"/>
      <family val="2"/>
      <charset val="238"/>
    </font>
    <font>
      <b/>
      <u/>
      <sz val="12"/>
      <name val="Arial"/>
      <family val="2"/>
      <charset val="238"/>
    </font>
    <font>
      <b/>
      <i/>
      <u/>
      <sz val="12"/>
      <color rgb="FFFF0000"/>
      <name val="Arial"/>
      <family val="2"/>
      <charset val="238"/>
    </font>
    <font>
      <b/>
      <u/>
      <sz val="12"/>
      <color rgb="FF92D050"/>
      <name val="Arial"/>
      <family val="2"/>
      <charset val="238"/>
    </font>
    <font>
      <i/>
      <vertAlign val="superscript"/>
      <sz val="12"/>
      <name val="Arial"/>
      <family val="2"/>
      <charset val="238"/>
    </font>
    <font>
      <i/>
      <u/>
      <sz val="12"/>
      <name val="Arial"/>
      <family val="2"/>
      <charset val="238"/>
    </font>
    <font>
      <i/>
      <sz val="10"/>
      <name val="Arial"/>
      <family val="2"/>
      <charset val="238"/>
    </font>
    <font>
      <i/>
      <sz val="14"/>
      <name val="Arial CE"/>
      <charset val="238"/>
    </font>
    <font>
      <sz val="10"/>
      <name val="Arial CE"/>
      <charset val="238"/>
    </font>
    <font>
      <i/>
      <sz val="12"/>
      <name val="Arial CE"/>
      <charset val="238"/>
    </font>
    <font>
      <sz val="12"/>
      <name val="Arial CE"/>
      <charset val="238"/>
    </font>
    <font>
      <vertAlign val="superscript"/>
      <sz val="12"/>
      <name val="Arial CE"/>
      <charset val="238"/>
    </font>
    <font>
      <i/>
      <sz val="18"/>
      <name val="Arial CE"/>
      <charset val="238"/>
    </font>
    <font>
      <sz val="18"/>
      <name val="Arial"/>
      <family val="2"/>
      <charset val="238"/>
    </font>
    <font>
      <i/>
      <sz val="12"/>
      <name val="Century Gothic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6" fillId="0" borderId="0" applyFill="0" applyBorder="0" applyAlignment="0" applyProtection="0"/>
    <xf numFmtId="165" fontId="3" fillId="0" borderId="0" applyFill="0" applyBorder="0" applyAlignment="0" applyProtection="0"/>
    <xf numFmtId="165" fontId="2" fillId="0" borderId="0" applyFill="0" applyBorder="0" applyAlignment="0" applyProtection="0"/>
    <xf numFmtId="0" fontId="3" fillId="0" borderId="0"/>
  </cellStyleXfs>
  <cellXfs count="156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65" fontId="8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 wrapText="1"/>
    </xf>
    <xf numFmtId="164" fontId="9" fillId="0" borderId="23" xfId="3" applyNumberFormat="1" applyFont="1" applyFill="1" applyBorder="1" applyAlignment="1" applyProtection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0" borderId="34" xfId="0" applyFont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43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right" wrapText="1"/>
    </xf>
    <xf numFmtId="164" fontId="22" fillId="3" borderId="1" xfId="0" applyNumberFormat="1" applyFont="1" applyFill="1" applyBorder="1" applyAlignment="1">
      <alignment vertical="center" wrapText="1"/>
    </xf>
    <xf numFmtId="164" fontId="22" fillId="3" borderId="1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164" fontId="22" fillId="3" borderId="8" xfId="1" applyNumberFormat="1" applyFont="1" applyFill="1" applyBorder="1" applyAlignment="1" applyProtection="1">
      <alignment horizontal="center" vertical="center" wrapText="1"/>
    </xf>
    <xf numFmtId="164" fontId="9" fillId="0" borderId="23" xfId="3" applyNumberFormat="1" applyFont="1" applyFill="1" applyBorder="1" applyAlignment="1" applyProtection="1">
      <alignment vertical="center" wrapText="1"/>
    </xf>
    <xf numFmtId="0" fontId="28" fillId="0" borderId="1" xfId="0" applyFont="1" applyBorder="1" applyAlignment="1">
      <alignment horizontal="left" vertical="center" wrapText="1"/>
    </xf>
    <xf numFmtId="164" fontId="22" fillId="3" borderId="1" xfId="1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Alignment="1">
      <alignment horizontal="right" wrapText="1"/>
    </xf>
    <xf numFmtId="0" fontId="2" fillId="0" borderId="0" xfId="0" applyFont="1"/>
    <xf numFmtId="0" fontId="2" fillId="0" borderId="0" xfId="0" applyFont="1" applyAlignment="1">
      <alignment wrapText="1"/>
    </xf>
    <xf numFmtId="0" fontId="32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164" fontId="35" fillId="4" borderId="1" xfId="3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167" fontId="18" fillId="0" borderId="1" xfId="1" applyNumberFormat="1" applyFont="1" applyFill="1" applyBorder="1" applyAlignment="1" applyProtection="1">
      <alignment horizontal="center" vertical="center" wrapText="1"/>
    </xf>
    <xf numFmtId="165" fontId="18" fillId="0" borderId="0" xfId="1" applyFont="1" applyAlignment="1">
      <alignment horizontal="center" wrapText="1"/>
    </xf>
    <xf numFmtId="164" fontId="22" fillId="3" borderId="1" xfId="1" applyNumberFormat="1" applyFont="1" applyFill="1" applyBorder="1" applyAlignment="1" applyProtection="1">
      <alignment horizontal="center" vertical="center" wrapText="1"/>
    </xf>
    <xf numFmtId="164" fontId="22" fillId="0" borderId="13" xfId="1" applyNumberFormat="1" applyFont="1" applyFill="1" applyBorder="1" applyAlignment="1" applyProtection="1">
      <alignment horizontal="center" vertical="center" wrapText="1"/>
    </xf>
    <xf numFmtId="164" fontId="22" fillId="0" borderId="23" xfId="1" applyNumberFormat="1" applyFont="1" applyFill="1" applyBorder="1" applyAlignment="1" applyProtection="1">
      <alignment horizontal="center" vertical="center" wrapText="1"/>
    </xf>
    <xf numFmtId="164" fontId="22" fillId="5" borderId="27" xfId="1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7" fontId="2" fillId="0" borderId="0" xfId="0" applyNumberFormat="1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18" fillId="0" borderId="1" xfId="1" applyFont="1" applyFill="1" applyBorder="1" applyAlignment="1" applyProtection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66" fontId="37" fillId="0" borderId="1" xfId="3" applyNumberFormat="1" applyFont="1" applyFill="1" applyBorder="1" applyAlignment="1" applyProtection="1">
      <alignment horizontal="center" vertical="center" wrapText="1"/>
    </xf>
    <xf numFmtId="166" fontId="37" fillId="0" borderId="0" xfId="0" applyNumberFormat="1" applyFont="1" applyAlignment="1">
      <alignment horizontal="center" wrapText="1"/>
    </xf>
    <xf numFmtId="164" fontId="10" fillId="0" borderId="8" xfId="1" applyNumberFormat="1" applyFont="1" applyFill="1" applyBorder="1" applyAlignment="1" applyProtection="1">
      <alignment horizontal="center" vertical="center" wrapText="1"/>
    </xf>
    <xf numFmtId="164" fontId="10" fillId="5" borderId="37" xfId="1" applyNumberFormat="1" applyFont="1" applyFill="1" applyBorder="1" applyAlignment="1" applyProtection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164" fontId="10" fillId="0" borderId="19" xfId="1" applyNumberFormat="1" applyFont="1" applyFill="1" applyBorder="1" applyAlignment="1" applyProtection="1">
      <alignment horizontal="center" vertical="center" wrapText="1"/>
    </xf>
    <xf numFmtId="164" fontId="10" fillId="0" borderId="20" xfId="1" applyNumberFormat="1" applyFont="1" applyFill="1" applyBorder="1" applyAlignment="1" applyProtection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10" fillId="0" borderId="1" xfId="1" applyNumberFormat="1" applyFont="1" applyFill="1" applyBorder="1" applyAlignment="1" applyProtection="1">
      <alignment horizontal="center" vertical="center" wrapText="1"/>
    </xf>
    <xf numFmtId="164" fontId="10" fillId="0" borderId="23" xfId="1" applyNumberFormat="1" applyFont="1" applyFill="1" applyBorder="1" applyAlignment="1" applyProtection="1">
      <alignment horizontal="center" vertical="center" wrapText="1"/>
    </xf>
    <xf numFmtId="0" fontId="16" fillId="0" borderId="38" xfId="0" applyFont="1" applyBorder="1" applyAlignment="1">
      <alignment horizontal="right" vertical="center" wrapText="1"/>
    </xf>
    <xf numFmtId="0" fontId="16" fillId="0" borderId="39" xfId="0" applyFont="1" applyBorder="1" applyAlignment="1">
      <alignment horizontal="right" vertical="center" wrapText="1"/>
    </xf>
    <xf numFmtId="0" fontId="16" fillId="0" borderId="40" xfId="0" applyFont="1" applyBorder="1" applyAlignment="1">
      <alignment horizontal="right" vertical="center" wrapText="1"/>
    </xf>
    <xf numFmtId="0" fontId="16" fillId="0" borderId="33" xfId="0" applyFont="1" applyBorder="1" applyAlignment="1">
      <alignment horizontal="right" vertical="center" wrapText="1"/>
    </xf>
    <xf numFmtId="0" fontId="16" fillId="0" borderId="34" xfId="0" applyFont="1" applyBorder="1" applyAlignment="1">
      <alignment horizontal="right" vertical="center" wrapText="1"/>
    </xf>
    <xf numFmtId="0" fontId="16" fillId="0" borderId="24" xfId="0" applyFont="1" applyBorder="1" applyAlignment="1">
      <alignment horizontal="right" vertical="center" wrapText="1"/>
    </xf>
    <xf numFmtId="0" fontId="16" fillId="0" borderId="25" xfId="0" applyFont="1" applyBorder="1" applyAlignment="1">
      <alignment horizontal="right" vertical="center" wrapText="1"/>
    </xf>
    <xf numFmtId="0" fontId="16" fillId="0" borderId="26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 wrapText="1"/>
    </xf>
    <xf numFmtId="164" fontId="10" fillId="0" borderId="41" xfId="1" applyNumberFormat="1" applyFont="1" applyFill="1" applyBorder="1" applyAlignment="1" applyProtection="1">
      <alignment horizontal="center" vertical="center" wrapText="1"/>
    </xf>
    <xf numFmtId="164" fontId="10" fillId="0" borderId="25" xfId="1" applyNumberFormat="1" applyFont="1" applyFill="1" applyBorder="1" applyAlignment="1" applyProtection="1">
      <alignment horizontal="center" vertical="center" wrapText="1"/>
    </xf>
    <xf numFmtId="164" fontId="10" fillId="0" borderId="42" xfId="1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5" fontId="18" fillId="0" borderId="2" xfId="1" applyFont="1" applyFill="1" applyBorder="1" applyAlignment="1" applyProtection="1">
      <alignment horizontal="center" vertical="center" wrapText="1"/>
    </xf>
    <xf numFmtId="165" fontId="18" fillId="0" borderId="3" xfId="1" applyFont="1" applyFill="1" applyBorder="1" applyAlignment="1" applyProtection="1">
      <alignment horizontal="center" vertical="center" wrapText="1"/>
    </xf>
    <xf numFmtId="166" fontId="37" fillId="0" borderId="2" xfId="1" applyNumberFormat="1" applyFont="1" applyFill="1" applyBorder="1" applyAlignment="1" applyProtection="1">
      <alignment horizontal="center" vertical="center" wrapText="1"/>
    </xf>
    <xf numFmtId="166" fontId="37" fillId="0" borderId="3" xfId="1" applyNumberFormat="1" applyFont="1" applyFill="1" applyBorder="1" applyAlignment="1" applyProtection="1">
      <alignment horizontal="center" vertical="center" wrapText="1"/>
    </xf>
    <xf numFmtId="164" fontId="9" fillId="0" borderId="11" xfId="3" applyNumberFormat="1" applyFont="1" applyFill="1" applyBorder="1" applyAlignment="1" applyProtection="1">
      <alignment horizontal="center" vertical="center" wrapText="1"/>
    </xf>
    <xf numFmtId="164" fontId="9" fillId="0" borderId="13" xfId="3" applyNumberFormat="1" applyFont="1" applyFill="1" applyBorder="1" applyAlignment="1" applyProtection="1">
      <alignment horizontal="center" vertical="center" wrapText="1"/>
    </xf>
    <xf numFmtId="0" fontId="21" fillId="2" borderId="22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2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18" fillId="0" borderId="1" xfId="1" applyFont="1" applyFill="1" applyBorder="1" applyAlignment="1" applyProtection="1">
      <alignment horizontal="center" vertical="center" wrapText="1"/>
    </xf>
    <xf numFmtId="166" fontId="37" fillId="0" borderId="1" xfId="1" applyNumberFormat="1" applyFont="1" applyFill="1" applyBorder="1" applyAlignment="1" applyProtection="1">
      <alignment horizontal="center" vertical="center" wrapText="1"/>
    </xf>
    <xf numFmtId="164" fontId="9" fillId="0" borderId="36" xfId="3" applyNumberFormat="1" applyFont="1" applyFill="1" applyBorder="1" applyAlignment="1" applyProtection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right" vertical="center" wrapText="1"/>
    </xf>
    <xf numFmtId="0" fontId="21" fillId="0" borderId="6" xfId="0" applyFont="1" applyBorder="1" applyAlignment="1">
      <alignment horizontal="right" vertical="center" wrapText="1"/>
    </xf>
    <xf numFmtId="164" fontId="21" fillId="2" borderId="22" xfId="0" applyNumberFormat="1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left" vertical="center" wrapText="1"/>
    </xf>
    <xf numFmtId="164" fontId="9" fillId="0" borderId="11" xfId="1" applyNumberFormat="1" applyFont="1" applyFill="1" applyBorder="1" applyAlignment="1" applyProtection="1">
      <alignment horizontal="center" vertical="center" wrapText="1"/>
    </xf>
    <xf numFmtId="164" fontId="9" fillId="0" borderId="13" xfId="1" applyNumberFormat="1" applyFont="1" applyFill="1" applyBorder="1" applyAlignment="1" applyProtection="1">
      <alignment horizontal="center" vertical="center" wrapText="1"/>
    </xf>
    <xf numFmtId="164" fontId="21" fillId="2" borderId="21" xfId="0" applyNumberFormat="1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164" fontId="9" fillId="0" borderId="36" xfId="1" applyNumberFormat="1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164" fontId="9" fillId="0" borderId="23" xfId="1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5" fontId="18" fillId="0" borderId="9" xfId="1" applyFont="1" applyFill="1" applyBorder="1" applyAlignment="1" applyProtection="1">
      <alignment horizontal="center" vertical="center" wrapText="1"/>
    </xf>
    <xf numFmtId="166" fontId="37" fillId="0" borderId="2" xfId="3" applyNumberFormat="1" applyFont="1" applyFill="1" applyBorder="1" applyAlignment="1" applyProtection="1">
      <alignment horizontal="center" vertical="center" wrapText="1"/>
    </xf>
    <xf numFmtId="0" fontId="37" fillId="0" borderId="3" xfId="0" applyFont="1" applyBorder="1" applyAlignment="1">
      <alignment horizontal="center"/>
    </xf>
    <xf numFmtId="166" fontId="37" fillId="0" borderId="1" xfId="3" applyNumberFormat="1" applyFont="1" applyFill="1" applyBorder="1" applyAlignment="1" applyProtection="1">
      <alignment horizontal="center" vertical="center" wrapText="1"/>
    </xf>
    <xf numFmtId="0" fontId="37" fillId="0" borderId="1" xfId="0" applyFont="1" applyBorder="1" applyAlignment="1">
      <alignment horizontal="center"/>
    </xf>
    <xf numFmtId="0" fontId="21" fillId="0" borderId="7" xfId="0" applyFont="1" applyBorder="1" applyAlignment="1">
      <alignment horizontal="right" vertical="center" wrapText="1"/>
    </xf>
    <xf numFmtId="0" fontId="21" fillId="0" borderId="22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0" fontId="21" fillId="0" borderId="5" xfId="0" applyFont="1" applyBorder="1" applyAlignment="1">
      <alignment horizontal="right" vertical="center" wrapText="1"/>
    </xf>
    <xf numFmtId="0" fontId="30" fillId="2" borderId="33" xfId="0" applyFont="1" applyFill="1" applyBorder="1" applyAlignment="1">
      <alignment horizontal="right" vertical="center" wrapText="1"/>
    </xf>
    <xf numFmtId="0" fontId="30" fillId="2" borderId="34" xfId="0" applyFont="1" applyFill="1" applyBorder="1" applyAlignment="1">
      <alignment horizontal="right" vertical="center" wrapText="1"/>
    </xf>
    <xf numFmtId="0" fontId="30" fillId="2" borderId="35" xfId="0" applyFont="1" applyFill="1" applyBorder="1" applyAlignment="1">
      <alignment horizontal="right" vertical="center" wrapText="1"/>
    </xf>
    <xf numFmtId="0" fontId="31" fillId="0" borderId="22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165" fontId="18" fillId="0" borderId="2" xfId="1" applyFont="1" applyFill="1" applyBorder="1" applyAlignment="1">
      <alignment horizontal="center" vertical="center" wrapText="1"/>
    </xf>
    <xf numFmtId="165" fontId="18" fillId="0" borderId="3" xfId="1" applyFont="1" applyFill="1" applyBorder="1" applyAlignment="1">
      <alignment horizontal="center" vertical="center" wrapText="1"/>
    </xf>
    <xf numFmtId="7" fontId="37" fillId="0" borderId="2" xfId="3" applyNumberFormat="1" applyFont="1" applyFill="1" applyBorder="1" applyAlignment="1" applyProtection="1">
      <alignment horizontal="center" vertical="center" wrapText="1"/>
    </xf>
    <xf numFmtId="7" fontId="37" fillId="0" borderId="3" xfId="3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0" fillId="0" borderId="16" xfId="0" applyFont="1" applyFill="1" applyBorder="1" applyAlignment="1">
      <alignment horizontal="right" vertical="center" wrapText="1"/>
    </xf>
    <xf numFmtId="0" fontId="30" fillId="0" borderId="4" xfId="0" applyFont="1" applyFill="1" applyBorder="1" applyAlignment="1">
      <alignment horizontal="right" vertical="center" wrapText="1"/>
    </xf>
    <xf numFmtId="0" fontId="30" fillId="0" borderId="17" xfId="0" applyFont="1" applyFill="1" applyBorder="1" applyAlignment="1">
      <alignment horizontal="right" vertical="center" wrapText="1"/>
    </xf>
    <xf numFmtId="0" fontId="21" fillId="2" borderId="5" xfId="0" applyFont="1" applyFill="1" applyBorder="1" applyAlignment="1">
      <alignment horizontal="right" vertical="center" wrapText="1"/>
    </xf>
    <xf numFmtId="0" fontId="21" fillId="2" borderId="6" xfId="0" applyFont="1" applyFill="1" applyBorder="1" applyAlignment="1">
      <alignment horizontal="right" vertical="center" wrapText="1"/>
    </xf>
    <xf numFmtId="0" fontId="21" fillId="2" borderId="15" xfId="0" applyFont="1" applyFill="1" applyBorder="1" applyAlignment="1">
      <alignment horizontal="right" vertical="center" wrapText="1"/>
    </xf>
    <xf numFmtId="165" fontId="7" fillId="0" borderId="1" xfId="1" applyFont="1" applyFill="1" applyBorder="1" applyAlignment="1" applyProtection="1">
      <alignment horizontal="center" vertical="center" wrapText="1"/>
    </xf>
    <xf numFmtId="0" fontId="36" fillId="0" borderId="21" xfId="0" applyFont="1" applyBorder="1" applyAlignment="1">
      <alignment horizontal="right" vertical="center" wrapText="1"/>
    </xf>
    <xf numFmtId="0" fontId="36" fillId="0" borderId="6" xfId="0" applyFont="1" applyBorder="1" applyAlignment="1">
      <alignment horizontal="right" vertical="center" wrapText="1"/>
    </xf>
    <xf numFmtId="0" fontId="36" fillId="0" borderId="15" xfId="0" applyFont="1" applyBorder="1" applyAlignment="1">
      <alignment horizontal="right" vertical="center" wrapText="1"/>
    </xf>
    <xf numFmtId="0" fontId="36" fillId="0" borderId="24" xfId="0" applyFont="1" applyBorder="1" applyAlignment="1">
      <alignment horizontal="right" vertical="center" wrapText="1"/>
    </xf>
    <xf numFmtId="0" fontId="36" fillId="0" borderId="25" xfId="0" applyFont="1" applyBorder="1" applyAlignment="1">
      <alignment horizontal="right" vertical="center" wrapText="1"/>
    </xf>
    <xf numFmtId="0" fontId="36" fillId="0" borderId="26" xfId="0" applyFont="1" applyBorder="1" applyAlignment="1">
      <alignment horizontal="right" vertical="center" wrapText="1"/>
    </xf>
    <xf numFmtId="0" fontId="21" fillId="2" borderId="21" xfId="0" applyFont="1" applyFill="1" applyBorder="1" applyAlignment="1">
      <alignment horizontal="right" vertical="center" wrapText="1"/>
    </xf>
    <xf numFmtId="0" fontId="21" fillId="2" borderId="7" xfId="0" applyFont="1" applyFill="1" applyBorder="1" applyAlignment="1">
      <alignment horizontal="right" vertical="center" wrapText="1"/>
    </xf>
  </cellXfs>
  <cellStyles count="5">
    <cellStyle name="Dziesiętny" xfId="1" builtinId="3"/>
    <cellStyle name="Dziesiętny 3" xfId="2"/>
    <cellStyle name="Dziesiętny_INWESTORSKI " xfId="3"/>
    <cellStyle name="Normalny" xfId="0" builtinId="0"/>
    <cellStyle name="Normalny 3" xfId="4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17"/>
  <sheetViews>
    <sheetView zoomScale="60" zoomScaleNormal="60" workbookViewId="0">
      <selection activeCell="C54" sqref="C54"/>
    </sheetView>
  </sheetViews>
  <sheetFormatPr defaultColWidth="9.140625" defaultRowHeight="15"/>
  <cols>
    <col min="1" max="1" width="6.5703125" style="5" customWidth="1"/>
    <col min="2" max="2" width="24.140625" style="6" customWidth="1"/>
    <col min="3" max="3" width="105.42578125" style="5" customWidth="1"/>
    <col min="4" max="4" width="11.85546875" style="6" customWidth="1"/>
    <col min="5" max="5" width="21.28515625" style="7" bestFit="1" customWidth="1"/>
    <col min="6" max="6" width="21.42578125" style="8" bestFit="1" customWidth="1"/>
    <col min="7" max="7" width="28" style="5" customWidth="1"/>
    <col min="8" max="8" width="15.7109375" style="5" bestFit="1" customWidth="1"/>
    <col min="9" max="9" width="19.7109375" style="5" customWidth="1"/>
    <col min="10" max="16384" width="9.140625" style="5"/>
  </cols>
  <sheetData>
    <row r="1" spans="1:9" s="3" customFormat="1" ht="54" customHeight="1">
      <c r="A1" s="51" t="s">
        <v>153</v>
      </c>
      <c r="B1" s="52"/>
      <c r="C1" s="52"/>
      <c r="D1" s="52"/>
      <c r="E1" s="52"/>
      <c r="F1" s="52"/>
      <c r="G1" s="53"/>
    </row>
    <row r="2" spans="1:9" s="3" customFormat="1" ht="34.5" customHeight="1" thickBot="1">
      <c r="A2" s="54" t="s">
        <v>14</v>
      </c>
      <c r="B2" s="55"/>
      <c r="C2" s="55"/>
      <c r="D2" s="55"/>
      <c r="E2" s="55"/>
      <c r="F2" s="55"/>
      <c r="G2" s="56"/>
    </row>
    <row r="3" spans="1:9" s="3" customFormat="1" ht="37.5" customHeight="1">
      <c r="A3" s="57" t="s">
        <v>24</v>
      </c>
      <c r="B3" s="58"/>
      <c r="C3" s="58"/>
      <c r="D3" s="59"/>
      <c r="E3" s="59"/>
      <c r="F3" s="59"/>
      <c r="G3" s="60"/>
    </row>
    <row r="4" spans="1:9" s="3" customFormat="1" ht="37.5" customHeight="1">
      <c r="A4" s="61" t="s">
        <v>28</v>
      </c>
      <c r="B4" s="62"/>
      <c r="C4" s="62"/>
      <c r="D4" s="63"/>
      <c r="E4" s="63"/>
      <c r="F4" s="63"/>
      <c r="G4" s="64"/>
    </row>
    <row r="5" spans="1:9" s="3" customFormat="1" ht="39.75" customHeight="1">
      <c r="A5" s="61" t="s">
        <v>23</v>
      </c>
      <c r="B5" s="62"/>
      <c r="C5" s="62"/>
      <c r="D5" s="63"/>
      <c r="E5" s="63"/>
      <c r="F5" s="63"/>
      <c r="G5" s="64"/>
    </row>
    <row r="6" spans="1:9" s="3" customFormat="1" ht="47.25" customHeight="1">
      <c r="A6" s="61" t="s">
        <v>22</v>
      </c>
      <c r="B6" s="62"/>
      <c r="C6" s="62"/>
      <c r="D6" s="63"/>
      <c r="E6" s="63"/>
      <c r="F6" s="63"/>
      <c r="G6" s="64"/>
    </row>
    <row r="7" spans="1:9" s="3" customFormat="1" ht="39.75" customHeight="1">
      <c r="A7" s="61" t="s">
        <v>25</v>
      </c>
      <c r="B7" s="62"/>
      <c r="C7" s="62"/>
      <c r="D7" s="63"/>
      <c r="E7" s="63"/>
      <c r="F7" s="63"/>
      <c r="G7" s="64"/>
    </row>
    <row r="8" spans="1:9" s="3" customFormat="1" ht="42.75" customHeight="1">
      <c r="A8" s="61" t="s">
        <v>26</v>
      </c>
      <c r="B8" s="62"/>
      <c r="C8" s="62"/>
      <c r="D8" s="63"/>
      <c r="E8" s="63"/>
      <c r="F8" s="63"/>
      <c r="G8" s="64"/>
    </row>
    <row r="9" spans="1:9" ht="40.5" customHeight="1">
      <c r="A9" s="74" t="s">
        <v>27</v>
      </c>
      <c r="B9" s="75"/>
      <c r="C9" s="75"/>
      <c r="D9" s="63"/>
      <c r="E9" s="63"/>
      <c r="F9" s="63"/>
      <c r="G9" s="64"/>
      <c r="H9" s="4"/>
      <c r="I9" s="4"/>
    </row>
    <row r="10" spans="1:9" ht="40.5" customHeight="1" thickBot="1">
      <c r="A10" s="76" t="s">
        <v>154</v>
      </c>
      <c r="B10" s="77"/>
      <c r="C10" s="78"/>
      <c r="D10" s="79"/>
      <c r="E10" s="80"/>
      <c r="F10" s="80"/>
      <c r="G10" s="81"/>
      <c r="H10" s="4"/>
      <c r="I10" s="4"/>
    </row>
    <row r="11" spans="1:9" s="3" customFormat="1" ht="30.75" customHeight="1" thickBot="1">
      <c r="A11" s="65" t="s">
        <v>20</v>
      </c>
      <c r="B11" s="66"/>
      <c r="C11" s="66"/>
      <c r="D11" s="66"/>
      <c r="E11" s="66"/>
      <c r="F11" s="67"/>
      <c r="G11" s="49"/>
    </row>
    <row r="12" spans="1:9" s="3" customFormat="1" ht="30.75" customHeight="1" thickBot="1">
      <c r="A12" s="68" t="s">
        <v>12</v>
      </c>
      <c r="B12" s="69"/>
      <c r="C12" s="69"/>
      <c r="D12" s="69"/>
      <c r="E12" s="69"/>
      <c r="F12" s="69"/>
      <c r="G12" s="49"/>
    </row>
    <row r="13" spans="1:9" s="3" customFormat="1" ht="27" customHeight="1" thickBot="1">
      <c r="A13" s="70" t="s">
        <v>10</v>
      </c>
      <c r="B13" s="71"/>
      <c r="C13" s="71"/>
      <c r="D13" s="71"/>
      <c r="E13" s="71"/>
      <c r="F13" s="72"/>
      <c r="G13" s="50"/>
    </row>
    <row r="15" spans="1:9" ht="30" customHeight="1">
      <c r="B15" s="13" t="s">
        <v>13</v>
      </c>
      <c r="C15" s="73"/>
      <c r="D15" s="73"/>
      <c r="E15" s="73"/>
      <c r="F15" s="73"/>
      <c r="G15" s="5" t="s">
        <v>21</v>
      </c>
    </row>
    <row r="17" spans="3:7">
      <c r="C17" s="14"/>
      <c r="G17" s="28"/>
    </row>
  </sheetData>
  <mergeCells count="22">
    <mergeCell ref="A11:F11"/>
    <mergeCell ref="A12:F12"/>
    <mergeCell ref="A13:F13"/>
    <mergeCell ref="C15:F15"/>
    <mergeCell ref="A8:C8"/>
    <mergeCell ref="D8:G8"/>
    <mergeCell ref="A9:C9"/>
    <mergeCell ref="D9:G9"/>
    <mergeCell ref="A10:C10"/>
    <mergeCell ref="D10:G10"/>
    <mergeCell ref="A5:C5"/>
    <mergeCell ref="D5:G5"/>
    <mergeCell ref="A6:C6"/>
    <mergeCell ref="D6:G6"/>
    <mergeCell ref="A7:C7"/>
    <mergeCell ref="D7:G7"/>
    <mergeCell ref="A1:G1"/>
    <mergeCell ref="A2:G2"/>
    <mergeCell ref="A3:C3"/>
    <mergeCell ref="D3:G3"/>
    <mergeCell ref="A4:C4"/>
    <mergeCell ref="D4:G4"/>
  </mergeCells>
  <pageMargins left="0.31496062992125984" right="0.11811023622047245" top="1.43" bottom="0.66" header="0.15748031496062992" footer="0.28999999999999998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131"/>
  <sheetViews>
    <sheetView tabSelected="1" zoomScale="80" zoomScaleNormal="80" workbookViewId="0">
      <selection sqref="A1:G1"/>
    </sheetView>
  </sheetViews>
  <sheetFormatPr defaultColWidth="7.5703125" defaultRowHeight="15.75"/>
  <cols>
    <col min="1" max="1" width="6.5703125" style="28" customWidth="1"/>
    <col min="2" max="2" width="24.140625" style="41" customWidth="1"/>
    <col min="3" max="3" width="113.28515625" style="28" customWidth="1"/>
    <col min="4" max="4" width="9" style="41" customWidth="1"/>
    <col min="5" max="5" width="12.7109375" style="35" customWidth="1"/>
    <col min="6" max="6" width="14.42578125" style="48" bestFit="1" customWidth="1"/>
    <col min="7" max="7" width="28.28515625" style="28" bestFit="1" customWidth="1"/>
    <col min="8" max="8" width="15.7109375" style="28" bestFit="1" customWidth="1"/>
    <col min="9" max="9" width="19.7109375" style="28" customWidth="1"/>
    <col min="10" max="16384" width="7.5703125" style="28"/>
  </cols>
  <sheetData>
    <row r="1" spans="1:7" s="15" customFormat="1" ht="54" customHeight="1">
      <c r="A1" s="51" t="s">
        <v>155</v>
      </c>
      <c r="B1" s="52"/>
      <c r="C1" s="52"/>
      <c r="D1" s="52"/>
      <c r="E1" s="52"/>
      <c r="F1" s="52"/>
      <c r="G1" s="53"/>
    </row>
    <row r="2" spans="1:7" s="15" customFormat="1" ht="57.75" customHeight="1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</row>
    <row r="3" spans="1:7" s="15" customFormat="1" ht="24.6" customHeight="1">
      <c r="A3" s="94" t="s">
        <v>61</v>
      </c>
      <c r="B3" s="95"/>
      <c r="C3" s="95"/>
      <c r="D3" s="95"/>
      <c r="E3" s="95"/>
      <c r="F3" s="95"/>
      <c r="G3" s="96"/>
    </row>
    <row r="4" spans="1:7" s="15" customFormat="1" ht="78.599999999999994" customHeight="1">
      <c r="A4" s="46">
        <v>1</v>
      </c>
      <c r="B4" s="43" t="s">
        <v>37</v>
      </c>
      <c r="C4" s="2" t="s">
        <v>133</v>
      </c>
      <c r="D4" s="44" t="s">
        <v>15</v>
      </c>
      <c r="E4" s="34">
        <f>0.995</f>
        <v>0.995</v>
      </c>
      <c r="F4" s="47"/>
      <c r="G4" s="9">
        <f>ROUND(E4*F4,2)</f>
        <v>0</v>
      </c>
    </row>
    <row r="5" spans="1:7" s="15" customFormat="1" ht="44.45" customHeight="1">
      <c r="A5" s="46">
        <v>2</v>
      </c>
      <c r="B5" s="43" t="str">
        <f>B4</f>
        <v xml:space="preserve">Wizja w terenie 
Projekt techniczny </v>
      </c>
      <c r="C5" s="2" t="s">
        <v>33</v>
      </c>
      <c r="D5" s="44" t="s">
        <v>19</v>
      </c>
      <c r="E5" s="45">
        <v>1</v>
      </c>
      <c r="F5" s="47"/>
      <c r="G5" s="9">
        <f>ROUND(E5*F5,2)</f>
        <v>0</v>
      </c>
    </row>
    <row r="6" spans="1:7" s="15" customFormat="1" ht="54.6" customHeight="1">
      <c r="A6" s="82">
        <v>3</v>
      </c>
      <c r="B6" s="97" t="str">
        <f>B5</f>
        <v xml:space="preserve">Wizja w terenie 
Projekt techniczny </v>
      </c>
      <c r="C6" s="2" t="s">
        <v>34</v>
      </c>
      <c r="D6" s="98" t="s">
        <v>9</v>
      </c>
      <c r="E6" s="99">
        <v>45</v>
      </c>
      <c r="F6" s="100"/>
      <c r="G6" s="92">
        <f>ROUND(E6*F6,2)</f>
        <v>0</v>
      </c>
    </row>
    <row r="7" spans="1:7" s="15" customFormat="1" ht="26.45" customHeight="1">
      <c r="A7" s="83"/>
      <c r="B7" s="97"/>
      <c r="C7" s="16" t="s">
        <v>73</v>
      </c>
      <c r="D7" s="98"/>
      <c r="E7" s="99"/>
      <c r="F7" s="100"/>
      <c r="G7" s="93"/>
    </row>
    <row r="8" spans="1:7" s="15" customFormat="1" ht="50.45" customHeight="1">
      <c r="A8" s="82">
        <v>4</v>
      </c>
      <c r="B8" s="84" t="str">
        <f>B6</f>
        <v xml:space="preserve">Wizja w terenie 
Projekt techniczny </v>
      </c>
      <c r="C8" s="2" t="s">
        <v>134</v>
      </c>
      <c r="D8" s="86" t="s">
        <v>35</v>
      </c>
      <c r="E8" s="88">
        <v>48</v>
      </c>
      <c r="F8" s="90"/>
      <c r="G8" s="92">
        <f t="shared" ref="G8" si="0">ROUND(E8*F8,2)</f>
        <v>0</v>
      </c>
    </row>
    <row r="9" spans="1:7" s="15" customFormat="1" ht="24" customHeight="1">
      <c r="A9" s="83"/>
      <c r="B9" s="85"/>
      <c r="C9" s="1" t="s">
        <v>62</v>
      </c>
      <c r="D9" s="87"/>
      <c r="E9" s="89"/>
      <c r="F9" s="91"/>
      <c r="G9" s="93"/>
    </row>
    <row r="10" spans="1:7" s="15" customFormat="1" ht="55.9" customHeight="1">
      <c r="A10" s="82">
        <v>5</v>
      </c>
      <c r="B10" s="84" t="str">
        <f>B8</f>
        <v xml:space="preserve">Wizja w terenie 
Projekt techniczny </v>
      </c>
      <c r="C10" s="2" t="s">
        <v>135</v>
      </c>
      <c r="D10" s="86" t="s">
        <v>35</v>
      </c>
      <c r="E10" s="88">
        <v>12</v>
      </c>
      <c r="F10" s="90"/>
      <c r="G10" s="92">
        <f t="shared" ref="G10" si="1">ROUND(E10*F10,2)</f>
        <v>0</v>
      </c>
    </row>
    <row r="11" spans="1:7" s="15" customFormat="1" ht="27" customHeight="1">
      <c r="A11" s="83"/>
      <c r="B11" s="85"/>
      <c r="C11" s="1" t="s">
        <v>63</v>
      </c>
      <c r="D11" s="87"/>
      <c r="E11" s="89"/>
      <c r="F11" s="91"/>
      <c r="G11" s="93"/>
    </row>
    <row r="12" spans="1:7" s="15" customFormat="1" ht="50.45" customHeight="1">
      <c r="A12" s="82">
        <v>6</v>
      </c>
      <c r="B12" s="84" t="str">
        <f>B10</f>
        <v xml:space="preserve">Wizja w terenie 
Projekt techniczny </v>
      </c>
      <c r="C12" s="2" t="s">
        <v>136</v>
      </c>
      <c r="D12" s="98" t="s">
        <v>35</v>
      </c>
      <c r="E12" s="99">
        <v>129</v>
      </c>
      <c r="F12" s="100"/>
      <c r="G12" s="92">
        <f>ROUND(E12*F12,2)</f>
        <v>0</v>
      </c>
    </row>
    <row r="13" spans="1:7" s="15" customFormat="1" ht="25.9" customHeight="1">
      <c r="A13" s="83"/>
      <c r="B13" s="85"/>
      <c r="C13" s="1" t="s">
        <v>64</v>
      </c>
      <c r="D13" s="98"/>
      <c r="E13" s="99"/>
      <c r="F13" s="100"/>
      <c r="G13" s="93"/>
    </row>
    <row r="14" spans="1:7" s="15" customFormat="1" ht="67.150000000000006" customHeight="1">
      <c r="A14" s="82">
        <v>7</v>
      </c>
      <c r="B14" s="84" t="str">
        <f>B8</f>
        <v xml:space="preserve">Wizja w terenie 
Projekt techniczny </v>
      </c>
      <c r="C14" s="2" t="s">
        <v>137</v>
      </c>
      <c r="D14" s="86" t="s">
        <v>35</v>
      </c>
      <c r="E14" s="88">
        <v>215</v>
      </c>
      <c r="F14" s="90"/>
      <c r="G14" s="92">
        <f>ROUND(E14*F14,2)</f>
        <v>0</v>
      </c>
    </row>
    <row r="15" spans="1:7" s="15" customFormat="1" ht="27" customHeight="1">
      <c r="A15" s="83"/>
      <c r="B15" s="85"/>
      <c r="C15" s="1" t="s">
        <v>65</v>
      </c>
      <c r="D15" s="87"/>
      <c r="E15" s="89"/>
      <c r="F15" s="91"/>
      <c r="G15" s="93"/>
    </row>
    <row r="16" spans="1:7" s="15" customFormat="1" ht="52.15" customHeight="1">
      <c r="A16" s="82">
        <v>8</v>
      </c>
      <c r="B16" s="84" t="str">
        <f>B10</f>
        <v xml:space="preserve">Wizja w terenie 
Projekt techniczny </v>
      </c>
      <c r="C16" s="2" t="s">
        <v>138</v>
      </c>
      <c r="D16" s="86" t="s">
        <v>35</v>
      </c>
      <c r="E16" s="88">
        <f>995*2-17*6</f>
        <v>1888</v>
      </c>
      <c r="F16" s="90"/>
      <c r="G16" s="92">
        <f>ROUND(E16*F16,2)</f>
        <v>0</v>
      </c>
    </row>
    <row r="17" spans="1:8" s="15" customFormat="1" ht="28.15" customHeight="1">
      <c r="A17" s="83"/>
      <c r="B17" s="85"/>
      <c r="C17" s="1" t="s">
        <v>74</v>
      </c>
      <c r="D17" s="87"/>
      <c r="E17" s="89"/>
      <c r="F17" s="91"/>
      <c r="G17" s="93"/>
    </row>
    <row r="18" spans="1:8" s="15" customFormat="1" ht="57.6" customHeight="1">
      <c r="A18" s="82">
        <v>9</v>
      </c>
      <c r="B18" s="84" t="str">
        <f>B16</f>
        <v xml:space="preserve">Wizja w terenie 
Projekt techniczny </v>
      </c>
      <c r="C18" s="2" t="s">
        <v>139</v>
      </c>
      <c r="D18" s="98" t="s">
        <v>140</v>
      </c>
      <c r="E18" s="99">
        <v>4</v>
      </c>
      <c r="F18" s="100"/>
      <c r="G18" s="92">
        <f t="shared" ref="G18" si="2">ROUND(E18*F18,2)</f>
        <v>0</v>
      </c>
    </row>
    <row r="19" spans="1:8" s="15" customFormat="1" ht="21.6" customHeight="1">
      <c r="A19" s="83"/>
      <c r="B19" s="85"/>
      <c r="C19" s="1" t="s">
        <v>141</v>
      </c>
      <c r="D19" s="98"/>
      <c r="E19" s="99"/>
      <c r="F19" s="100"/>
      <c r="G19" s="93"/>
    </row>
    <row r="20" spans="1:8" s="15" customFormat="1" ht="21" customHeight="1">
      <c r="A20" s="82">
        <v>10</v>
      </c>
      <c r="B20" s="84" t="str">
        <f>B18</f>
        <v xml:space="preserve">Wizja w terenie 
Projekt techniczny </v>
      </c>
      <c r="C20" s="2" t="s">
        <v>142</v>
      </c>
      <c r="D20" s="86" t="s">
        <v>17</v>
      </c>
      <c r="E20" s="88">
        <f>(2*600+500)*1.8/10000</f>
        <v>0.30599999999999999</v>
      </c>
      <c r="F20" s="90"/>
      <c r="G20" s="92">
        <f t="shared" ref="G20" si="3">ROUND(E20*F20,2)</f>
        <v>0</v>
      </c>
    </row>
    <row r="21" spans="1:8" s="15" customFormat="1" ht="23.45" customHeight="1">
      <c r="A21" s="83"/>
      <c r="B21" s="85"/>
      <c r="C21" s="1" t="s">
        <v>66</v>
      </c>
      <c r="D21" s="87"/>
      <c r="E21" s="89"/>
      <c r="F21" s="91"/>
      <c r="G21" s="93"/>
    </row>
    <row r="22" spans="1:8" s="15" customFormat="1" ht="22.9" customHeight="1">
      <c r="A22" s="82">
        <v>11</v>
      </c>
      <c r="B22" s="84" t="str">
        <f>B20</f>
        <v xml:space="preserve">Wizja w terenie 
Projekt techniczny </v>
      </c>
      <c r="C22" s="2" t="s">
        <v>18</v>
      </c>
      <c r="D22" s="98" t="s">
        <v>140</v>
      </c>
      <c r="E22" s="99">
        <v>1</v>
      </c>
      <c r="F22" s="100"/>
      <c r="G22" s="92">
        <f t="shared" ref="G22" si="4">ROUND(E22*F22,2)</f>
        <v>0</v>
      </c>
    </row>
    <row r="23" spans="1:8" s="15" customFormat="1" ht="23.45" customHeight="1">
      <c r="A23" s="83"/>
      <c r="B23" s="85"/>
      <c r="C23" s="1" t="s">
        <v>143</v>
      </c>
      <c r="D23" s="98"/>
      <c r="E23" s="99"/>
      <c r="F23" s="100"/>
      <c r="G23" s="93"/>
    </row>
    <row r="24" spans="1:8" s="15" customFormat="1" ht="47.45" customHeight="1">
      <c r="A24" s="82">
        <v>12</v>
      </c>
      <c r="B24" s="84" t="str">
        <f>B22</f>
        <v xml:space="preserve">Wizja w terenie 
Projekt techniczny </v>
      </c>
      <c r="C24" s="2" t="s">
        <v>144</v>
      </c>
      <c r="D24" s="98" t="s">
        <v>35</v>
      </c>
      <c r="E24" s="99">
        <f>(995-835)*5</f>
        <v>800</v>
      </c>
      <c r="F24" s="100"/>
      <c r="G24" s="92">
        <f>ROUND(E24*F24,2)</f>
        <v>0</v>
      </c>
    </row>
    <row r="25" spans="1:8" s="15" customFormat="1" ht="41.45" customHeight="1">
      <c r="A25" s="83"/>
      <c r="B25" s="85"/>
      <c r="C25" s="1" t="s">
        <v>75</v>
      </c>
      <c r="D25" s="98"/>
      <c r="E25" s="99"/>
      <c r="F25" s="100"/>
      <c r="G25" s="93"/>
    </row>
    <row r="26" spans="1:8" s="15" customFormat="1" ht="47.45" customHeight="1">
      <c r="A26" s="82">
        <v>13</v>
      </c>
      <c r="B26" s="84" t="str">
        <f>B24</f>
        <v xml:space="preserve">Wizja w terenie 
Projekt techniczny </v>
      </c>
      <c r="C26" s="2" t="s">
        <v>145</v>
      </c>
      <c r="D26" s="98" t="s">
        <v>35</v>
      </c>
      <c r="E26" s="99">
        <f>535*5</f>
        <v>2675</v>
      </c>
      <c r="F26" s="100"/>
      <c r="G26" s="92">
        <f>ROUND(E26*F26,2)</f>
        <v>0</v>
      </c>
    </row>
    <row r="27" spans="1:8" s="15" customFormat="1" ht="41.45" customHeight="1">
      <c r="A27" s="83"/>
      <c r="B27" s="85"/>
      <c r="C27" s="1" t="s">
        <v>76</v>
      </c>
      <c r="D27" s="98"/>
      <c r="E27" s="99"/>
      <c r="F27" s="100"/>
      <c r="G27" s="93"/>
    </row>
    <row r="28" spans="1:8" s="15" customFormat="1" ht="34.9" customHeight="1">
      <c r="A28" s="82">
        <v>14</v>
      </c>
      <c r="B28" s="84" t="str">
        <f>B24</f>
        <v xml:space="preserve">Wizja w terenie 
Projekt techniczny </v>
      </c>
      <c r="C28" s="2" t="s">
        <v>146</v>
      </c>
      <c r="D28" s="98" t="s">
        <v>35</v>
      </c>
      <c r="E28" s="99">
        <f>(835-535)*5+ 45+110.5+29.8</f>
        <v>1685.3</v>
      </c>
      <c r="F28" s="100"/>
      <c r="G28" s="92">
        <f t="shared" ref="G28" si="5">ROUND(E28*F28,2)</f>
        <v>0</v>
      </c>
    </row>
    <row r="29" spans="1:8" s="15" customFormat="1" ht="42" customHeight="1">
      <c r="A29" s="83"/>
      <c r="B29" s="85"/>
      <c r="C29" s="1" t="s">
        <v>77</v>
      </c>
      <c r="D29" s="98"/>
      <c r="E29" s="99"/>
      <c r="F29" s="100"/>
      <c r="G29" s="93"/>
      <c r="H29" s="17"/>
    </row>
    <row r="30" spans="1:8" s="15" customFormat="1" ht="56.45" customHeight="1">
      <c r="A30" s="82">
        <v>15</v>
      </c>
      <c r="B30" s="84" t="str">
        <f>B28</f>
        <v xml:space="preserve">Wizja w terenie 
Projekt techniczny </v>
      </c>
      <c r="C30" s="2" t="s">
        <v>147</v>
      </c>
      <c r="D30" s="98" t="s">
        <v>35</v>
      </c>
      <c r="E30" s="88">
        <f>(995-535)*5</f>
        <v>2300</v>
      </c>
      <c r="F30" s="100"/>
      <c r="G30" s="92">
        <f t="shared" ref="G30" si="6">ROUND(E30*F30,2)</f>
        <v>0</v>
      </c>
    </row>
    <row r="31" spans="1:8" s="15" customFormat="1" ht="36.6" customHeight="1">
      <c r="A31" s="83"/>
      <c r="B31" s="85"/>
      <c r="C31" s="1" t="s">
        <v>78</v>
      </c>
      <c r="D31" s="98"/>
      <c r="E31" s="89"/>
      <c r="F31" s="100"/>
      <c r="G31" s="93"/>
    </row>
    <row r="32" spans="1:8" s="15" customFormat="1" ht="51.6" customHeight="1">
      <c r="A32" s="82">
        <v>16</v>
      </c>
      <c r="B32" s="84" t="str">
        <f>B20</f>
        <v xml:space="preserve">Wizja w terenie 
Projekt techniczny </v>
      </c>
      <c r="C32" s="2" t="s">
        <v>148</v>
      </c>
      <c r="D32" s="98" t="s">
        <v>9</v>
      </c>
      <c r="E32" s="88">
        <f>21.5+25.1+24.5+111.35+12+89.5+143.5+47.8+64.8+2*15+151</f>
        <v>721.05</v>
      </c>
      <c r="F32" s="100"/>
      <c r="G32" s="92">
        <f t="shared" ref="G32" si="7">ROUND(E32*F32,2)</f>
        <v>0</v>
      </c>
    </row>
    <row r="33" spans="1:7" s="15" customFormat="1" ht="21" customHeight="1">
      <c r="A33" s="83"/>
      <c r="B33" s="85"/>
      <c r="C33" s="1" t="s">
        <v>79</v>
      </c>
      <c r="D33" s="98"/>
      <c r="E33" s="89"/>
      <c r="F33" s="100"/>
      <c r="G33" s="101"/>
    </row>
    <row r="34" spans="1:7" s="15" customFormat="1" ht="26.25" customHeight="1">
      <c r="A34" s="103" t="s">
        <v>48</v>
      </c>
      <c r="B34" s="104"/>
      <c r="C34" s="104"/>
      <c r="D34" s="104"/>
      <c r="E34" s="104"/>
      <c r="F34" s="104"/>
      <c r="G34" s="19">
        <f>SUM(G6:G33)+G5+G4</f>
        <v>0</v>
      </c>
    </row>
    <row r="35" spans="1:7" s="15" customFormat="1" ht="25.9" customHeight="1">
      <c r="A35" s="105" t="s">
        <v>60</v>
      </c>
      <c r="B35" s="95"/>
      <c r="C35" s="95"/>
      <c r="D35" s="95"/>
      <c r="E35" s="95"/>
      <c r="F35" s="95"/>
      <c r="G35" s="106"/>
    </row>
    <row r="36" spans="1:7" s="15" customFormat="1" ht="67.150000000000006" customHeight="1">
      <c r="A36" s="102">
        <v>17</v>
      </c>
      <c r="B36" s="84" t="str">
        <f>B32</f>
        <v xml:space="preserve">Wizja w terenie 
Projekt techniczny </v>
      </c>
      <c r="C36" s="2" t="s">
        <v>149</v>
      </c>
      <c r="D36" s="98" t="s">
        <v>58</v>
      </c>
      <c r="E36" s="88">
        <v>550</v>
      </c>
      <c r="F36" s="100"/>
      <c r="G36" s="92">
        <f>ROUND(E36*F36,2)</f>
        <v>0</v>
      </c>
    </row>
    <row r="37" spans="1:7" s="15" customFormat="1" ht="30.6" customHeight="1">
      <c r="A37" s="102"/>
      <c r="B37" s="85"/>
      <c r="C37" s="1" t="s">
        <v>132</v>
      </c>
      <c r="D37" s="98"/>
      <c r="E37" s="89"/>
      <c r="F37" s="100"/>
      <c r="G37" s="93"/>
    </row>
    <row r="38" spans="1:7" s="15" customFormat="1" ht="26.45" customHeight="1">
      <c r="A38" s="102">
        <v>18</v>
      </c>
      <c r="B38" s="84" t="str">
        <f>B36</f>
        <v xml:space="preserve">Wizja w terenie 
Projekt techniczny </v>
      </c>
      <c r="C38" s="2" t="s">
        <v>150</v>
      </c>
      <c r="D38" s="98" t="s">
        <v>58</v>
      </c>
      <c r="E38" s="88">
        <f>E36</f>
        <v>550</v>
      </c>
      <c r="F38" s="100"/>
      <c r="G38" s="92">
        <f t="shared" ref="G38" si="8">ROUND(E38*F38,2)</f>
        <v>0</v>
      </c>
    </row>
    <row r="39" spans="1:7" s="15" customFormat="1" ht="23.45" customHeight="1">
      <c r="A39" s="102"/>
      <c r="B39" s="85"/>
      <c r="C39" s="1" t="s">
        <v>132</v>
      </c>
      <c r="D39" s="98"/>
      <c r="E39" s="89"/>
      <c r="F39" s="100"/>
      <c r="G39" s="101"/>
    </row>
    <row r="40" spans="1:7" s="15" customFormat="1" ht="23.45" customHeight="1">
      <c r="A40" s="103" t="s">
        <v>49</v>
      </c>
      <c r="B40" s="104"/>
      <c r="C40" s="104"/>
      <c r="D40" s="104"/>
      <c r="E40" s="104"/>
      <c r="F40" s="104"/>
      <c r="G40" s="19">
        <f>G36+G38</f>
        <v>0</v>
      </c>
    </row>
    <row r="41" spans="1:7" s="18" customFormat="1" ht="26.45" customHeight="1">
      <c r="A41" s="109" t="s">
        <v>36</v>
      </c>
      <c r="B41" s="110"/>
      <c r="C41" s="110"/>
      <c r="D41" s="110"/>
      <c r="E41" s="110"/>
      <c r="F41" s="110"/>
      <c r="G41" s="111"/>
    </row>
    <row r="42" spans="1:7" s="15" customFormat="1" ht="67.900000000000006" customHeight="1">
      <c r="A42" s="82">
        <v>19</v>
      </c>
      <c r="B42" s="84" t="str">
        <f>B36</f>
        <v xml:space="preserve">Wizja w terenie 
Projekt techniczny </v>
      </c>
      <c r="C42" s="2" t="s">
        <v>151</v>
      </c>
      <c r="D42" s="86" t="s">
        <v>11</v>
      </c>
      <c r="E42" s="88">
        <v>11</v>
      </c>
      <c r="F42" s="90"/>
      <c r="G42" s="107">
        <f>ROUND(E42*F42,2)</f>
        <v>0</v>
      </c>
    </row>
    <row r="43" spans="1:7" s="15" customFormat="1" ht="23.45" customHeight="1">
      <c r="A43" s="83"/>
      <c r="B43" s="85"/>
      <c r="C43" s="1" t="s">
        <v>85</v>
      </c>
      <c r="D43" s="87"/>
      <c r="E43" s="89"/>
      <c r="F43" s="91"/>
      <c r="G43" s="108"/>
    </row>
    <row r="44" spans="1:7" s="15" customFormat="1" ht="52.15" customHeight="1">
      <c r="A44" s="82">
        <v>20</v>
      </c>
      <c r="B44" s="84" t="str">
        <f>B42</f>
        <v xml:space="preserve">Wizja w terenie 
Projekt techniczny </v>
      </c>
      <c r="C44" s="2" t="s">
        <v>67</v>
      </c>
      <c r="D44" s="86" t="s">
        <v>9</v>
      </c>
      <c r="E44" s="88">
        <v>15</v>
      </c>
      <c r="F44" s="90"/>
      <c r="G44" s="107">
        <f t="shared" ref="G44:G56" si="9">ROUND(E44*F44,2)</f>
        <v>0</v>
      </c>
    </row>
    <row r="45" spans="1:7" s="15" customFormat="1" ht="24.6" customHeight="1">
      <c r="A45" s="83"/>
      <c r="B45" s="85"/>
      <c r="C45" s="1" t="s">
        <v>86</v>
      </c>
      <c r="D45" s="87"/>
      <c r="E45" s="89"/>
      <c r="F45" s="91"/>
      <c r="G45" s="108"/>
    </row>
    <row r="46" spans="1:7" s="15" customFormat="1" ht="67.900000000000006" customHeight="1">
      <c r="A46" s="82">
        <v>21</v>
      </c>
      <c r="B46" s="84" t="str">
        <f>B44</f>
        <v xml:space="preserve">Wizja w terenie 
Projekt techniczny </v>
      </c>
      <c r="C46" s="2" t="s">
        <v>50</v>
      </c>
      <c r="D46" s="86" t="s">
        <v>9</v>
      </c>
      <c r="E46" s="88">
        <f>7+7+7+7+9.5+8.5+8+10</f>
        <v>64</v>
      </c>
      <c r="F46" s="90"/>
      <c r="G46" s="107">
        <f t="shared" si="9"/>
        <v>0</v>
      </c>
    </row>
    <row r="47" spans="1:7" s="15" customFormat="1" ht="25.9" customHeight="1">
      <c r="A47" s="83"/>
      <c r="B47" s="85"/>
      <c r="C47" s="1" t="s">
        <v>82</v>
      </c>
      <c r="D47" s="87"/>
      <c r="E47" s="89"/>
      <c r="F47" s="91"/>
      <c r="G47" s="108"/>
    </row>
    <row r="48" spans="1:7" s="15" customFormat="1" ht="49.15" customHeight="1">
      <c r="A48" s="82">
        <v>22</v>
      </c>
      <c r="B48" s="84" t="str">
        <f>B44</f>
        <v xml:space="preserve">Wizja w terenie 
Projekt techniczny </v>
      </c>
      <c r="C48" s="2" t="s">
        <v>52</v>
      </c>
      <c r="D48" s="86" t="s">
        <v>11</v>
      </c>
      <c r="E48" s="88">
        <v>16</v>
      </c>
      <c r="F48" s="90"/>
      <c r="G48" s="107">
        <f t="shared" ref="G48" si="10">ROUND(E48*F48,2)</f>
        <v>0</v>
      </c>
    </row>
    <row r="49" spans="1:7" s="15" customFormat="1" ht="23.45" customHeight="1">
      <c r="A49" s="83"/>
      <c r="B49" s="85"/>
      <c r="C49" s="1" t="s">
        <v>80</v>
      </c>
      <c r="D49" s="87"/>
      <c r="E49" s="89"/>
      <c r="F49" s="91"/>
      <c r="G49" s="108"/>
    </row>
    <row r="50" spans="1:7" s="15" customFormat="1" ht="66" customHeight="1">
      <c r="A50" s="82">
        <v>23</v>
      </c>
      <c r="B50" s="84" t="str">
        <f>B48</f>
        <v xml:space="preserve">Wizja w terenie 
Projekt techniczny </v>
      </c>
      <c r="C50" s="2" t="s">
        <v>69</v>
      </c>
      <c r="D50" s="86" t="s">
        <v>9</v>
      </c>
      <c r="E50" s="88">
        <v>86.5</v>
      </c>
      <c r="F50" s="90"/>
      <c r="G50" s="107">
        <f t="shared" ref="G50" si="11">ROUND(E50*F50,2)</f>
        <v>0</v>
      </c>
    </row>
    <row r="51" spans="1:7" s="15" customFormat="1" ht="25.15" customHeight="1">
      <c r="A51" s="83"/>
      <c r="B51" s="85"/>
      <c r="C51" s="1" t="s">
        <v>81</v>
      </c>
      <c r="D51" s="87"/>
      <c r="E51" s="89"/>
      <c r="F51" s="91"/>
      <c r="G51" s="108"/>
    </row>
    <row r="52" spans="1:7" s="15" customFormat="1" ht="66" customHeight="1">
      <c r="A52" s="82">
        <v>24</v>
      </c>
      <c r="B52" s="84" t="str">
        <f>B44</f>
        <v xml:space="preserve">Wizja w terenie 
Projekt techniczny </v>
      </c>
      <c r="C52" s="2" t="s">
        <v>70</v>
      </c>
      <c r="D52" s="86" t="s">
        <v>9</v>
      </c>
      <c r="E52" s="88">
        <v>5.6</v>
      </c>
      <c r="F52" s="90"/>
      <c r="G52" s="107">
        <f t="shared" ref="G52" si="12">ROUND(E52*F52,2)</f>
        <v>0</v>
      </c>
    </row>
    <row r="53" spans="1:7" s="15" customFormat="1" ht="23.45" customHeight="1">
      <c r="A53" s="83"/>
      <c r="B53" s="85"/>
      <c r="C53" s="1" t="s">
        <v>83</v>
      </c>
      <c r="D53" s="87"/>
      <c r="E53" s="89"/>
      <c r="F53" s="91"/>
      <c r="G53" s="108"/>
    </row>
    <row r="54" spans="1:7" s="15" customFormat="1" ht="49.9" customHeight="1">
      <c r="A54" s="82">
        <v>25</v>
      </c>
      <c r="B54" s="84" t="str">
        <f>B52</f>
        <v xml:space="preserve">Wizja w terenie 
Projekt techniczny </v>
      </c>
      <c r="C54" s="2" t="s">
        <v>68</v>
      </c>
      <c r="D54" s="86" t="s">
        <v>11</v>
      </c>
      <c r="E54" s="88">
        <v>9</v>
      </c>
      <c r="F54" s="90"/>
      <c r="G54" s="107">
        <f t="shared" si="9"/>
        <v>0</v>
      </c>
    </row>
    <row r="55" spans="1:7" s="15" customFormat="1" ht="21" customHeight="1">
      <c r="A55" s="83"/>
      <c r="B55" s="85"/>
      <c r="C55" s="1" t="s">
        <v>84</v>
      </c>
      <c r="D55" s="87"/>
      <c r="E55" s="89"/>
      <c r="F55" s="91"/>
      <c r="G55" s="108"/>
    </row>
    <row r="56" spans="1:7" s="15" customFormat="1" ht="44.45" customHeight="1">
      <c r="A56" s="82">
        <v>26</v>
      </c>
      <c r="B56" s="84" t="str">
        <f>B44</f>
        <v xml:space="preserve">Wizja w terenie 
Projekt techniczny </v>
      </c>
      <c r="C56" s="2" t="s">
        <v>51</v>
      </c>
      <c r="D56" s="86" t="s">
        <v>9</v>
      </c>
      <c r="E56" s="88">
        <v>12</v>
      </c>
      <c r="F56" s="90"/>
      <c r="G56" s="107">
        <f t="shared" si="9"/>
        <v>0</v>
      </c>
    </row>
    <row r="57" spans="1:7" s="15" customFormat="1" ht="23.45" customHeight="1">
      <c r="A57" s="83"/>
      <c r="B57" s="85"/>
      <c r="C57" s="1" t="s">
        <v>87</v>
      </c>
      <c r="D57" s="87"/>
      <c r="E57" s="89"/>
      <c r="F57" s="91"/>
      <c r="G57" s="112"/>
    </row>
    <row r="58" spans="1:7" s="18" customFormat="1" ht="26.45" customHeight="1">
      <c r="A58" s="103" t="s">
        <v>59</v>
      </c>
      <c r="B58" s="104"/>
      <c r="C58" s="104"/>
      <c r="D58" s="104"/>
      <c r="E58" s="104"/>
      <c r="F58" s="104"/>
      <c r="G58" s="20">
        <f>SUM(G42,G44,G46,G48,G52,G50,G54,G56)</f>
        <v>0</v>
      </c>
    </row>
    <row r="59" spans="1:7" s="15" customFormat="1" ht="22.15" customHeight="1">
      <c r="A59" s="94" t="s">
        <v>43</v>
      </c>
      <c r="B59" s="95"/>
      <c r="C59" s="95"/>
      <c r="D59" s="95"/>
      <c r="E59" s="95"/>
      <c r="F59" s="95"/>
      <c r="G59" s="106"/>
    </row>
    <row r="60" spans="1:7" s="15" customFormat="1" ht="48.6" customHeight="1">
      <c r="A60" s="82">
        <v>27</v>
      </c>
      <c r="B60" s="84" t="str">
        <f>B56</f>
        <v xml:space="preserve">Wizja w terenie 
Projekt techniczny </v>
      </c>
      <c r="C60" s="2" t="s">
        <v>90</v>
      </c>
      <c r="D60" s="86" t="s">
        <v>35</v>
      </c>
      <c r="E60" s="88">
        <f>(995-535)*5</f>
        <v>2300</v>
      </c>
      <c r="F60" s="90"/>
      <c r="G60" s="107">
        <f>ROUND(E60*F60,2)</f>
        <v>0</v>
      </c>
    </row>
    <row r="61" spans="1:7" s="15" customFormat="1" ht="36.6" customHeight="1">
      <c r="A61" s="83"/>
      <c r="B61" s="85"/>
      <c r="C61" s="1" t="s">
        <v>88</v>
      </c>
      <c r="D61" s="87"/>
      <c r="E61" s="89"/>
      <c r="F61" s="91"/>
      <c r="G61" s="108"/>
    </row>
    <row r="62" spans="1:7" s="15" customFormat="1" ht="46.9" customHeight="1">
      <c r="A62" s="82">
        <v>28</v>
      </c>
      <c r="B62" s="84" t="str">
        <f>B24</f>
        <v xml:space="preserve">Wizja w terenie 
Projekt techniczny </v>
      </c>
      <c r="C62" s="2" t="s">
        <v>91</v>
      </c>
      <c r="D62" s="86" t="s">
        <v>89</v>
      </c>
      <c r="E62" s="88">
        <f>(995-535)*0.5</f>
        <v>230</v>
      </c>
      <c r="F62" s="90"/>
      <c r="G62" s="107">
        <f>ROUND(E62*F62,2)</f>
        <v>0</v>
      </c>
    </row>
    <row r="63" spans="1:7" s="15" customFormat="1" ht="37.9" customHeight="1">
      <c r="A63" s="83"/>
      <c r="B63" s="85"/>
      <c r="C63" s="21" t="s">
        <v>101</v>
      </c>
      <c r="D63" s="87"/>
      <c r="E63" s="89"/>
      <c r="F63" s="91"/>
      <c r="G63" s="108"/>
    </row>
    <row r="64" spans="1:7" s="15" customFormat="1" ht="37.9" customHeight="1">
      <c r="A64" s="82">
        <v>29</v>
      </c>
      <c r="B64" s="84" t="str">
        <f>B26</f>
        <v xml:space="preserve">Wizja w terenie 
Projekt techniczny </v>
      </c>
      <c r="C64" s="2" t="s">
        <v>92</v>
      </c>
      <c r="D64" s="86" t="s">
        <v>89</v>
      </c>
      <c r="E64" s="88">
        <f>535*0.75</f>
        <v>401.25</v>
      </c>
      <c r="F64" s="90"/>
      <c r="G64" s="107">
        <f>ROUND(E64*F64,2)</f>
        <v>0</v>
      </c>
    </row>
    <row r="65" spans="1:7" s="15" customFormat="1" ht="40.15" customHeight="1">
      <c r="A65" s="83"/>
      <c r="B65" s="85"/>
      <c r="C65" s="21" t="s">
        <v>102</v>
      </c>
      <c r="D65" s="87"/>
      <c r="E65" s="89"/>
      <c r="F65" s="91"/>
      <c r="G65" s="108"/>
    </row>
    <row r="66" spans="1:7" s="15" customFormat="1" ht="37.15" customHeight="1">
      <c r="A66" s="82">
        <v>29</v>
      </c>
      <c r="B66" s="84" t="str">
        <f>B62</f>
        <v xml:space="preserve">Wizja w terenie 
Projekt techniczny </v>
      </c>
      <c r="C66" s="2" t="s">
        <v>93</v>
      </c>
      <c r="D66" s="86" t="s">
        <v>35</v>
      </c>
      <c r="E66" s="88">
        <f>(995-569.5-2*8.5)*2.75+565*2.75</f>
        <v>2677.125</v>
      </c>
      <c r="F66" s="90"/>
      <c r="G66" s="107">
        <f t="shared" ref="G66" si="13">ROUND(E66*F66,2)</f>
        <v>0</v>
      </c>
    </row>
    <row r="67" spans="1:7" s="15" customFormat="1" ht="74.45" customHeight="1">
      <c r="A67" s="83"/>
      <c r="B67" s="85"/>
      <c r="C67" s="1" t="s">
        <v>94</v>
      </c>
      <c r="D67" s="87"/>
      <c r="E67" s="89"/>
      <c r="F67" s="91"/>
      <c r="G67" s="108"/>
    </row>
    <row r="68" spans="1:7" s="15" customFormat="1" ht="43.9" customHeight="1">
      <c r="A68" s="82">
        <v>30</v>
      </c>
      <c r="B68" s="84" t="str">
        <f>B66</f>
        <v xml:space="preserve">Wizja w terenie 
Projekt techniczny </v>
      </c>
      <c r="C68" s="2" t="s">
        <v>71</v>
      </c>
      <c r="D68" s="86" t="s">
        <v>35</v>
      </c>
      <c r="E68" s="88">
        <f>490-75</f>
        <v>415</v>
      </c>
      <c r="F68" s="90"/>
      <c r="G68" s="107">
        <f t="shared" ref="G68" si="14">ROUND(E68*F68,2)</f>
        <v>0</v>
      </c>
    </row>
    <row r="69" spans="1:7" s="15" customFormat="1" ht="23.45" customHeight="1">
      <c r="A69" s="83"/>
      <c r="B69" s="85"/>
      <c r="C69" s="1" t="s">
        <v>95</v>
      </c>
      <c r="D69" s="87"/>
      <c r="E69" s="89"/>
      <c r="F69" s="91"/>
      <c r="G69" s="108"/>
    </row>
    <row r="70" spans="1:7" s="15" customFormat="1" ht="23.45" customHeight="1">
      <c r="A70" s="94" t="s">
        <v>38</v>
      </c>
      <c r="B70" s="95"/>
      <c r="C70" s="95"/>
      <c r="D70" s="95"/>
      <c r="E70" s="95"/>
      <c r="F70" s="95"/>
      <c r="G70" s="96"/>
    </row>
    <row r="71" spans="1:7" s="15" customFormat="1" ht="34.9" customHeight="1">
      <c r="A71" s="113">
        <v>31</v>
      </c>
      <c r="B71" s="97" t="str">
        <f>B68</f>
        <v xml:space="preserve">Wizja w terenie 
Projekt techniczny </v>
      </c>
      <c r="C71" s="2" t="s">
        <v>96</v>
      </c>
      <c r="D71" s="98" t="s">
        <v>35</v>
      </c>
      <c r="E71" s="99">
        <v>902</v>
      </c>
      <c r="F71" s="100"/>
      <c r="G71" s="114">
        <f>ROUND(E71*F71,2)</f>
        <v>0</v>
      </c>
    </row>
    <row r="72" spans="1:7" s="15" customFormat="1" ht="19.149999999999999" customHeight="1">
      <c r="A72" s="113"/>
      <c r="B72" s="97"/>
      <c r="C72" s="1" t="s">
        <v>97</v>
      </c>
      <c r="D72" s="98"/>
      <c r="E72" s="99"/>
      <c r="F72" s="100"/>
      <c r="G72" s="114"/>
    </row>
    <row r="73" spans="1:7" s="15" customFormat="1" ht="33.6" customHeight="1">
      <c r="A73" s="113">
        <v>33</v>
      </c>
      <c r="B73" s="97" t="str">
        <f>B71</f>
        <v xml:space="preserve">Wizja w terenie 
Projekt techniczny </v>
      </c>
      <c r="C73" s="2" t="s">
        <v>98</v>
      </c>
      <c r="D73" s="98" t="s">
        <v>35</v>
      </c>
      <c r="E73" s="99">
        <f>(995-535)*6.25</f>
        <v>2875</v>
      </c>
      <c r="F73" s="100"/>
      <c r="G73" s="114">
        <f>ROUND(E73*F73,2)</f>
        <v>0</v>
      </c>
    </row>
    <row r="74" spans="1:7" s="15" customFormat="1" ht="36" customHeight="1">
      <c r="A74" s="113"/>
      <c r="B74" s="97"/>
      <c r="C74" s="1" t="s">
        <v>99</v>
      </c>
      <c r="D74" s="98"/>
      <c r="E74" s="99"/>
      <c r="F74" s="100"/>
      <c r="G74" s="114"/>
    </row>
    <row r="75" spans="1:7" s="15" customFormat="1" ht="33.6" customHeight="1">
      <c r="A75" s="113">
        <v>33</v>
      </c>
      <c r="B75" s="97" t="str">
        <f>B73</f>
        <v xml:space="preserve">Wizja w terenie 
Projekt techniczny </v>
      </c>
      <c r="C75" s="2" t="s">
        <v>130</v>
      </c>
      <c r="D75" s="98" t="s">
        <v>35</v>
      </c>
      <c r="E75" s="99">
        <f>535*6.25</f>
        <v>3343.75</v>
      </c>
      <c r="F75" s="100"/>
      <c r="G75" s="114">
        <f>ROUND(E75*F75,2)</f>
        <v>0</v>
      </c>
    </row>
    <row r="76" spans="1:7" s="15" customFormat="1" ht="36" customHeight="1">
      <c r="A76" s="113"/>
      <c r="B76" s="97"/>
      <c r="C76" s="1" t="s">
        <v>100</v>
      </c>
      <c r="D76" s="98"/>
      <c r="E76" s="99"/>
      <c r="F76" s="100"/>
      <c r="G76" s="114"/>
    </row>
    <row r="77" spans="1:7" s="15" customFormat="1" ht="36.6" customHeight="1">
      <c r="A77" s="113">
        <v>34</v>
      </c>
      <c r="B77" s="97" t="str">
        <f>B71</f>
        <v xml:space="preserve">Wizja w terenie 
Projekt techniczny </v>
      </c>
      <c r="C77" s="2" t="s">
        <v>131</v>
      </c>
      <c r="D77" s="98" t="s">
        <v>35</v>
      </c>
      <c r="E77" s="99">
        <f>(995-569.5-2*8.5)*2.6+(565-6*3.5) *2.6</f>
        <v>2476.5</v>
      </c>
      <c r="F77" s="100"/>
      <c r="G77" s="114">
        <f t="shared" ref="G77" si="15">ROUND(E77*F77,2)</f>
        <v>0</v>
      </c>
    </row>
    <row r="78" spans="1:7" s="15" customFormat="1" ht="75" customHeight="1">
      <c r="A78" s="113"/>
      <c r="B78" s="97"/>
      <c r="C78" s="1" t="s">
        <v>104</v>
      </c>
      <c r="D78" s="98"/>
      <c r="E78" s="99"/>
      <c r="F78" s="100"/>
      <c r="G78" s="114"/>
    </row>
    <row r="79" spans="1:7" s="15" customFormat="1" ht="28.15" customHeight="1">
      <c r="A79" s="94" t="s">
        <v>39</v>
      </c>
      <c r="B79" s="115"/>
      <c r="C79" s="115"/>
      <c r="D79" s="115"/>
      <c r="E79" s="115"/>
      <c r="F79" s="115"/>
      <c r="G79" s="116"/>
    </row>
    <row r="80" spans="1:7" s="15" customFormat="1" ht="40.15" customHeight="1">
      <c r="A80" s="113">
        <v>35</v>
      </c>
      <c r="B80" s="97" t="str">
        <f>B77</f>
        <v xml:space="preserve">Wizja w terenie 
Projekt techniczny </v>
      </c>
      <c r="C80" s="2" t="s">
        <v>103</v>
      </c>
      <c r="D80" s="98" t="s">
        <v>35</v>
      </c>
      <c r="E80" s="99">
        <f>(565-6*3.5) *2.6+(995-569.5-2*8.5)*2.6</f>
        <v>2476.5</v>
      </c>
      <c r="F80" s="100"/>
      <c r="G80" s="114">
        <f>ROUND(E80*F80,2)</f>
        <v>0</v>
      </c>
    </row>
    <row r="81" spans="1:7" s="15" customFormat="1" ht="70.900000000000006" customHeight="1">
      <c r="A81" s="113"/>
      <c r="B81" s="97"/>
      <c r="C81" s="1" t="s">
        <v>105</v>
      </c>
      <c r="D81" s="98"/>
      <c r="E81" s="99"/>
      <c r="F81" s="100"/>
      <c r="G81" s="114"/>
    </row>
    <row r="82" spans="1:7" s="15" customFormat="1" ht="37.9" customHeight="1">
      <c r="A82" s="113">
        <v>36</v>
      </c>
      <c r="B82" s="97" t="str">
        <f>B80</f>
        <v xml:space="preserve">Wizja w terenie 
Projekt techniczny </v>
      </c>
      <c r="C82" s="2" t="s">
        <v>106</v>
      </c>
      <c r="D82" s="98" t="s">
        <v>35</v>
      </c>
      <c r="E82" s="99">
        <f>535*0.6+(995-535)*6.2</f>
        <v>3173</v>
      </c>
      <c r="F82" s="100"/>
      <c r="G82" s="114">
        <f>ROUND(E82*F82,2)</f>
        <v>0</v>
      </c>
    </row>
    <row r="83" spans="1:7" s="15" customFormat="1" ht="75.599999999999994" customHeight="1">
      <c r="A83" s="113"/>
      <c r="B83" s="97"/>
      <c r="C83" s="1" t="s">
        <v>107</v>
      </c>
      <c r="D83" s="98"/>
      <c r="E83" s="99"/>
      <c r="F83" s="100"/>
      <c r="G83" s="114"/>
    </row>
    <row r="84" spans="1:7" s="15" customFormat="1" ht="20.45" customHeight="1">
      <c r="A84" s="94" t="s">
        <v>42</v>
      </c>
      <c r="B84" s="95"/>
      <c r="C84" s="95"/>
      <c r="D84" s="95"/>
      <c r="E84" s="95"/>
      <c r="F84" s="95"/>
      <c r="G84" s="96"/>
    </row>
    <row r="85" spans="1:7" s="15" customFormat="1" ht="70.150000000000006" customHeight="1">
      <c r="A85" s="82">
        <v>37</v>
      </c>
      <c r="B85" s="84" t="str">
        <f>B82</f>
        <v xml:space="preserve">Wizja w terenie 
Projekt techniczny </v>
      </c>
      <c r="C85" s="2" t="s">
        <v>108</v>
      </c>
      <c r="D85" s="86" t="s">
        <v>35</v>
      </c>
      <c r="E85" s="88">
        <f>995*6.15+99.5+26</f>
        <v>6244.75</v>
      </c>
      <c r="F85" s="121"/>
      <c r="G85" s="92">
        <f>ROUND(F85*E85,2)</f>
        <v>0</v>
      </c>
    </row>
    <row r="86" spans="1:7" s="15" customFormat="1" ht="25.9" customHeight="1" thickBot="1">
      <c r="A86" s="117"/>
      <c r="B86" s="118"/>
      <c r="C86" s="1" t="s">
        <v>109</v>
      </c>
      <c r="D86" s="119"/>
      <c r="E86" s="120"/>
      <c r="F86" s="122"/>
      <c r="G86" s="93"/>
    </row>
    <row r="87" spans="1:7" s="15" customFormat="1" ht="24.75" customHeight="1" thickBot="1">
      <c r="A87" s="103" t="s">
        <v>8</v>
      </c>
      <c r="B87" s="104"/>
      <c r="C87" s="104"/>
      <c r="D87" s="104"/>
      <c r="E87" s="104"/>
      <c r="F87" s="125"/>
      <c r="G87" s="22">
        <f>SUM(G60:G86)</f>
        <v>0</v>
      </c>
    </row>
    <row r="88" spans="1:7" s="15" customFormat="1" ht="25.9" customHeight="1">
      <c r="A88" s="94" t="s">
        <v>41</v>
      </c>
      <c r="B88" s="95"/>
      <c r="C88" s="95"/>
      <c r="D88" s="95"/>
      <c r="E88" s="95"/>
      <c r="F88" s="95"/>
      <c r="G88" s="106"/>
    </row>
    <row r="89" spans="1:7" s="15" customFormat="1" ht="73.900000000000006" customHeight="1">
      <c r="A89" s="82">
        <v>38</v>
      </c>
      <c r="B89" s="84" t="str">
        <f>B80</f>
        <v xml:space="preserve">Wizja w terenie 
Projekt techniczny </v>
      </c>
      <c r="C89" s="2" t="s">
        <v>111</v>
      </c>
      <c r="D89" s="86" t="s">
        <v>35</v>
      </c>
      <c r="E89" s="88">
        <f>995*6.1+99.5+26</f>
        <v>6195</v>
      </c>
      <c r="F89" s="121"/>
      <c r="G89" s="92">
        <f>ROUND(F89*E89,2)</f>
        <v>0</v>
      </c>
    </row>
    <row r="90" spans="1:7" s="15" customFormat="1" ht="22.9" customHeight="1">
      <c r="A90" s="117"/>
      <c r="B90" s="118"/>
      <c r="C90" s="1" t="s">
        <v>112</v>
      </c>
      <c r="D90" s="119"/>
      <c r="E90" s="120"/>
      <c r="F90" s="122"/>
      <c r="G90" s="93"/>
    </row>
    <row r="91" spans="1:7" s="15" customFormat="1" ht="22.9" customHeight="1">
      <c r="A91" s="117"/>
      <c r="B91" s="118"/>
      <c r="C91" s="1" t="s">
        <v>110</v>
      </c>
      <c r="D91" s="119"/>
      <c r="E91" s="120"/>
      <c r="F91" s="47"/>
      <c r="G91" s="23">
        <f>ROUND(F91*E89,2)</f>
        <v>0</v>
      </c>
    </row>
    <row r="92" spans="1:7" s="15" customFormat="1" ht="69.599999999999994" customHeight="1">
      <c r="A92" s="82">
        <v>39</v>
      </c>
      <c r="B92" s="84" t="str">
        <f>B89</f>
        <v xml:space="preserve">Wizja w terenie 
Projekt techniczny </v>
      </c>
      <c r="C92" s="24" t="s">
        <v>113</v>
      </c>
      <c r="D92" s="98" t="s">
        <v>35</v>
      </c>
      <c r="E92" s="99">
        <f>995*6+99.5+26</f>
        <v>6095.5</v>
      </c>
      <c r="F92" s="123"/>
      <c r="G92" s="92">
        <f>ROUND(F92*E92,2)</f>
        <v>0</v>
      </c>
    </row>
    <row r="93" spans="1:7" s="15" customFormat="1" ht="23.45" customHeight="1">
      <c r="A93" s="117"/>
      <c r="B93" s="118"/>
      <c r="C93" s="1" t="s">
        <v>114</v>
      </c>
      <c r="D93" s="98"/>
      <c r="E93" s="99"/>
      <c r="F93" s="124"/>
      <c r="G93" s="93"/>
    </row>
    <row r="94" spans="1:7" s="15" customFormat="1" ht="22.9" customHeight="1">
      <c r="A94" s="117"/>
      <c r="B94" s="118"/>
      <c r="C94" s="1" t="s">
        <v>115</v>
      </c>
      <c r="D94" s="98"/>
      <c r="E94" s="99"/>
      <c r="F94" s="47"/>
      <c r="G94" s="23">
        <f>ROUND(F94*E92,2)</f>
        <v>0</v>
      </c>
    </row>
    <row r="95" spans="1:7" s="15" customFormat="1" ht="52.15" customHeight="1">
      <c r="A95" s="82">
        <v>40</v>
      </c>
      <c r="B95" s="84" t="str">
        <f>B92</f>
        <v xml:space="preserve">Wizja w terenie 
Projekt techniczny </v>
      </c>
      <c r="C95" s="2" t="s">
        <v>116</v>
      </c>
      <c r="D95" s="98" t="s">
        <v>117</v>
      </c>
      <c r="E95" s="88">
        <f>(995-569.5-2*8.5)*2.5+(565-6*3.5) *2.5</f>
        <v>2381.25</v>
      </c>
      <c r="F95" s="123"/>
      <c r="G95" s="92">
        <f>ROUND(F95*E95,2)</f>
        <v>0</v>
      </c>
    </row>
    <row r="96" spans="1:7" s="15" customFormat="1" ht="82.9" customHeight="1">
      <c r="A96" s="117"/>
      <c r="B96" s="118"/>
      <c r="C96" s="1" t="s">
        <v>118</v>
      </c>
      <c r="D96" s="98"/>
      <c r="E96" s="120"/>
      <c r="F96" s="124"/>
      <c r="G96" s="93"/>
    </row>
    <row r="97" spans="1:9" s="15" customFormat="1" ht="21" customHeight="1">
      <c r="A97" s="117"/>
      <c r="B97" s="85"/>
      <c r="C97" s="1" t="s">
        <v>110</v>
      </c>
      <c r="D97" s="98"/>
      <c r="E97" s="89"/>
      <c r="F97" s="47"/>
      <c r="G97" s="23">
        <f>ROUND(F97*E95,2)</f>
        <v>0</v>
      </c>
    </row>
    <row r="98" spans="1:9" s="15" customFormat="1" ht="56.45" customHeight="1">
      <c r="A98" s="82">
        <v>41</v>
      </c>
      <c r="B98" s="84" t="str">
        <f>B95</f>
        <v xml:space="preserve">Wizja w terenie 
Projekt techniczny </v>
      </c>
      <c r="C98" s="2" t="s">
        <v>119</v>
      </c>
      <c r="D98" s="86" t="s">
        <v>35</v>
      </c>
      <c r="E98" s="88">
        <f>415+110</f>
        <v>525</v>
      </c>
      <c r="F98" s="123"/>
      <c r="G98" s="92">
        <f>ROUND(F98*E98,2)</f>
        <v>0</v>
      </c>
    </row>
    <row r="99" spans="1:9" s="15" customFormat="1" ht="43.15" customHeight="1">
      <c r="A99" s="117"/>
      <c r="B99" s="118"/>
      <c r="C99" s="1" t="s">
        <v>120</v>
      </c>
      <c r="D99" s="119"/>
      <c r="E99" s="120"/>
      <c r="F99" s="124"/>
      <c r="G99" s="93"/>
    </row>
    <row r="100" spans="1:9" s="15" customFormat="1" ht="21" customHeight="1">
      <c r="A100" s="117"/>
      <c r="B100" s="85"/>
      <c r="C100" s="1" t="s">
        <v>110</v>
      </c>
      <c r="D100" s="87"/>
      <c r="E100" s="89"/>
      <c r="F100" s="47"/>
      <c r="G100" s="23">
        <f>ROUND(F100*E98,2)</f>
        <v>0</v>
      </c>
    </row>
    <row r="101" spans="1:9" s="15" customFormat="1" ht="39.6" customHeight="1">
      <c r="A101" s="102">
        <v>42</v>
      </c>
      <c r="B101" s="97" t="str">
        <f>B98</f>
        <v xml:space="preserve">Wizja w terenie 
Projekt techniczny </v>
      </c>
      <c r="C101" s="2" t="s">
        <v>44</v>
      </c>
      <c r="D101" s="98" t="s">
        <v>35</v>
      </c>
      <c r="E101" s="99">
        <f>535*6</f>
        <v>3210</v>
      </c>
      <c r="F101" s="100"/>
      <c r="G101" s="114">
        <f>E101*F101</f>
        <v>0</v>
      </c>
    </row>
    <row r="102" spans="1:9" s="15" customFormat="1" ht="29.45" customHeight="1">
      <c r="A102" s="102"/>
      <c r="B102" s="97"/>
      <c r="C102" s="1" t="s">
        <v>121</v>
      </c>
      <c r="D102" s="140"/>
      <c r="E102" s="99"/>
      <c r="F102" s="100"/>
      <c r="G102" s="107"/>
    </row>
    <row r="103" spans="1:9" s="26" customFormat="1" ht="25.9" customHeight="1">
      <c r="A103" s="126" t="s">
        <v>16</v>
      </c>
      <c r="B103" s="127"/>
      <c r="C103" s="127"/>
      <c r="D103" s="127"/>
      <c r="E103" s="127"/>
      <c r="F103" s="128"/>
      <c r="G103" s="25">
        <f>SUM(G88:G102)</f>
        <v>0</v>
      </c>
    </row>
    <row r="104" spans="1:9" ht="23.45" customHeight="1">
      <c r="A104" s="129" t="s">
        <v>40</v>
      </c>
      <c r="B104" s="130"/>
      <c r="C104" s="130"/>
      <c r="D104" s="130"/>
      <c r="E104" s="130"/>
      <c r="F104" s="130"/>
      <c r="G104" s="131"/>
      <c r="H104" s="27"/>
      <c r="I104" s="27"/>
    </row>
    <row r="105" spans="1:9" ht="22.9" customHeight="1">
      <c r="A105" s="132">
        <v>43</v>
      </c>
      <c r="B105" s="133" t="str">
        <f>B101</f>
        <v xml:space="preserve">Wizja w terenie 
Projekt techniczny </v>
      </c>
      <c r="C105" s="29" t="s">
        <v>32</v>
      </c>
      <c r="D105" s="134" t="s">
        <v>123</v>
      </c>
      <c r="E105" s="136">
        <v>215</v>
      </c>
      <c r="F105" s="138"/>
      <c r="G105" s="114">
        <f>ROUND(E105*F105,2)</f>
        <v>0</v>
      </c>
      <c r="H105" s="27"/>
      <c r="I105" s="27"/>
    </row>
    <row r="106" spans="1:9" ht="21.6" customHeight="1">
      <c r="A106" s="132"/>
      <c r="B106" s="133"/>
      <c r="C106" s="30" t="s">
        <v>124</v>
      </c>
      <c r="D106" s="135"/>
      <c r="E106" s="137"/>
      <c r="F106" s="139"/>
      <c r="G106" s="114"/>
      <c r="H106" s="27"/>
      <c r="I106" s="27"/>
    </row>
    <row r="107" spans="1:9" ht="21.6" customHeight="1">
      <c r="A107" s="132">
        <v>44</v>
      </c>
      <c r="B107" s="133" t="str">
        <f>B105</f>
        <v xml:space="preserve">Wizja w terenie 
Projekt techniczny </v>
      </c>
      <c r="C107" s="29" t="s">
        <v>46</v>
      </c>
      <c r="D107" s="134" t="s">
        <v>11</v>
      </c>
      <c r="E107" s="136">
        <v>10</v>
      </c>
      <c r="F107" s="138"/>
      <c r="G107" s="114">
        <f>ROUND(E107*F107,2)</f>
        <v>0</v>
      </c>
      <c r="H107" s="27"/>
      <c r="I107" s="27"/>
    </row>
    <row r="108" spans="1:9" ht="19.149999999999999" customHeight="1">
      <c r="A108" s="132"/>
      <c r="B108" s="133"/>
      <c r="C108" s="30" t="s">
        <v>122</v>
      </c>
      <c r="D108" s="135"/>
      <c r="E108" s="137"/>
      <c r="F108" s="139"/>
      <c r="G108" s="107"/>
      <c r="H108" s="27"/>
      <c r="I108" s="27"/>
    </row>
    <row r="109" spans="1:9" s="33" customFormat="1" ht="24.6" customHeight="1">
      <c r="A109" s="141" t="s">
        <v>29</v>
      </c>
      <c r="B109" s="142"/>
      <c r="C109" s="142"/>
      <c r="D109" s="142"/>
      <c r="E109" s="142"/>
      <c r="F109" s="143"/>
      <c r="G109" s="31">
        <f>G105+G107</f>
        <v>0</v>
      </c>
      <c r="H109" s="32"/>
      <c r="I109" s="32"/>
    </row>
    <row r="110" spans="1:9" s="15" customFormat="1" ht="23.45" customHeight="1">
      <c r="A110" s="144" t="s">
        <v>45</v>
      </c>
      <c r="B110" s="145"/>
      <c r="C110" s="145"/>
      <c r="D110" s="145"/>
      <c r="E110" s="145"/>
      <c r="F110" s="145"/>
      <c r="G110" s="146"/>
    </row>
    <row r="111" spans="1:9" s="15" customFormat="1" ht="71.45" customHeight="1">
      <c r="A111" s="102">
        <v>45</v>
      </c>
      <c r="B111" s="97" t="str">
        <f>B107</f>
        <v xml:space="preserve">Wizja w terenie 
Projekt techniczny </v>
      </c>
      <c r="C111" s="2" t="s">
        <v>54</v>
      </c>
      <c r="D111" s="147" t="s">
        <v>9</v>
      </c>
      <c r="E111" s="99">
        <f>995+5-(10+8.5*5+12+15)+63</f>
        <v>983.5</v>
      </c>
      <c r="F111" s="100"/>
      <c r="G111" s="114">
        <f>ROUND(E111*F111,2)</f>
        <v>0</v>
      </c>
    </row>
    <row r="112" spans="1:9" s="15" customFormat="1" ht="23.25" customHeight="1">
      <c r="A112" s="102"/>
      <c r="B112" s="97"/>
      <c r="C112" s="1" t="s">
        <v>126</v>
      </c>
      <c r="D112" s="147"/>
      <c r="E112" s="99"/>
      <c r="F112" s="100"/>
      <c r="G112" s="114"/>
    </row>
    <row r="113" spans="1:8" s="15" customFormat="1" ht="68.45" customHeight="1">
      <c r="A113" s="102">
        <v>46</v>
      </c>
      <c r="B113" s="97" t="str">
        <f>B111</f>
        <v xml:space="preserve">Wizja w terenie 
Projekt techniczny </v>
      </c>
      <c r="C113" s="2" t="s">
        <v>55</v>
      </c>
      <c r="D113" s="147" t="s">
        <v>9</v>
      </c>
      <c r="E113" s="99">
        <f>10+8.5*5+12+15</f>
        <v>79.5</v>
      </c>
      <c r="F113" s="100"/>
      <c r="G113" s="114">
        <f t="shared" ref="G113" si="16">ROUND(E113*F113,2)</f>
        <v>0</v>
      </c>
    </row>
    <row r="114" spans="1:8" s="15" customFormat="1" ht="22.15" customHeight="1">
      <c r="A114" s="102"/>
      <c r="B114" s="97"/>
      <c r="C114" s="1" t="s">
        <v>125</v>
      </c>
      <c r="D114" s="147"/>
      <c r="E114" s="99"/>
      <c r="F114" s="100"/>
      <c r="G114" s="114"/>
    </row>
    <row r="115" spans="1:8" s="15" customFormat="1" ht="40.15" customHeight="1">
      <c r="A115" s="102">
        <v>47</v>
      </c>
      <c r="B115" s="97" t="str">
        <f>B113</f>
        <v xml:space="preserve">Wizja w terenie 
Projekt techniczny </v>
      </c>
      <c r="C115" s="2" t="s">
        <v>53</v>
      </c>
      <c r="D115" s="147" t="s">
        <v>9</v>
      </c>
      <c r="E115" s="99">
        <v>35</v>
      </c>
      <c r="F115" s="100"/>
      <c r="G115" s="114">
        <f t="shared" ref="G115" si="17">ROUND(E115*F115,2)</f>
        <v>0</v>
      </c>
    </row>
    <row r="116" spans="1:8" s="15" customFormat="1" ht="30" customHeight="1">
      <c r="A116" s="102"/>
      <c r="B116" s="97"/>
      <c r="C116" s="1" t="s">
        <v>72</v>
      </c>
      <c r="D116" s="147"/>
      <c r="E116" s="99"/>
      <c r="F116" s="100"/>
      <c r="G116" s="114"/>
    </row>
    <row r="117" spans="1:8" s="15" customFormat="1" ht="45">
      <c r="A117" s="102">
        <v>48</v>
      </c>
      <c r="B117" s="97" t="str">
        <f>B113</f>
        <v xml:space="preserve">Wizja w terenie 
Projekt techniczny </v>
      </c>
      <c r="C117" s="2" t="s">
        <v>56</v>
      </c>
      <c r="D117" s="147" t="s">
        <v>9</v>
      </c>
      <c r="E117" s="99">
        <f>920+79+2*2.5 *2</f>
        <v>1009</v>
      </c>
      <c r="F117" s="100"/>
      <c r="G117" s="114">
        <f t="shared" ref="G117" si="18">ROUND(E117*F117,2)</f>
        <v>0</v>
      </c>
    </row>
    <row r="118" spans="1:8" s="15" customFormat="1" ht="23.45" customHeight="1">
      <c r="A118" s="102"/>
      <c r="B118" s="97"/>
      <c r="C118" s="1" t="s">
        <v>127</v>
      </c>
      <c r="D118" s="147"/>
      <c r="E118" s="99"/>
      <c r="F118" s="100"/>
      <c r="G118" s="114"/>
    </row>
    <row r="119" spans="1:8" s="15" customFormat="1" ht="38.25" customHeight="1">
      <c r="A119" s="102">
        <v>49</v>
      </c>
      <c r="B119" s="97" t="str">
        <f>B117</f>
        <v xml:space="preserve">Wizja w terenie 
Projekt techniczny </v>
      </c>
      <c r="C119" s="2" t="s">
        <v>57</v>
      </c>
      <c r="D119" s="147" t="s">
        <v>35</v>
      </c>
      <c r="E119" s="99">
        <f xml:space="preserve"> 570*1+420*1+2*3.14* 0.5*10+5.5+5.9+12*3.5*0.5*2</f>
        <v>1074.8000000000002</v>
      </c>
      <c r="F119" s="100"/>
      <c r="G119" s="114">
        <f>ROUND(E119*F119,2)</f>
        <v>0</v>
      </c>
    </row>
    <row r="120" spans="1:8" s="15" customFormat="1" ht="24" customHeight="1">
      <c r="A120" s="102"/>
      <c r="B120" s="97"/>
      <c r="C120" s="1" t="s">
        <v>128</v>
      </c>
      <c r="D120" s="147"/>
      <c r="E120" s="99"/>
      <c r="F120" s="100"/>
      <c r="G120" s="114"/>
      <c r="H120" s="17"/>
    </row>
    <row r="121" spans="1:8" s="15" customFormat="1" ht="27.6" customHeight="1">
      <c r="A121" s="103" t="s">
        <v>0</v>
      </c>
      <c r="B121" s="104"/>
      <c r="C121" s="104"/>
      <c r="D121" s="104"/>
      <c r="E121" s="104"/>
      <c r="F121" s="104"/>
      <c r="G121" s="36">
        <f>SUM(G111:G120)</f>
        <v>0</v>
      </c>
    </row>
    <row r="122" spans="1:8" s="15" customFormat="1" ht="27.6" customHeight="1">
      <c r="A122" s="154" t="s">
        <v>47</v>
      </c>
      <c r="B122" s="145"/>
      <c r="C122" s="145"/>
      <c r="D122" s="145"/>
      <c r="E122" s="145"/>
      <c r="F122" s="145"/>
      <c r="G122" s="155"/>
    </row>
    <row r="123" spans="1:8" s="15" customFormat="1" ht="52.9" customHeight="1">
      <c r="A123" s="102">
        <v>50</v>
      </c>
      <c r="B123" s="97" t="str">
        <f>B119</f>
        <v xml:space="preserve">Wizja w terenie 
Projekt techniczny </v>
      </c>
      <c r="C123" s="2" t="s">
        <v>30</v>
      </c>
      <c r="D123" s="147" t="s">
        <v>9</v>
      </c>
      <c r="E123" s="99">
        <f xml:space="preserve"> 1074.5+470*0.5</f>
        <v>1309.5</v>
      </c>
      <c r="F123" s="100"/>
      <c r="G123" s="114">
        <f>ROUND(E123*F123,2)</f>
        <v>0</v>
      </c>
    </row>
    <row r="124" spans="1:8" s="15" customFormat="1" ht="22.9" customHeight="1">
      <c r="A124" s="102"/>
      <c r="B124" s="97"/>
      <c r="C124" s="1" t="s">
        <v>129</v>
      </c>
      <c r="D124" s="147"/>
      <c r="E124" s="99"/>
      <c r="F124" s="100"/>
      <c r="G124" s="107"/>
    </row>
    <row r="125" spans="1:8" s="18" customFormat="1" ht="24" customHeight="1">
      <c r="A125" s="126" t="s">
        <v>31</v>
      </c>
      <c r="B125" s="127"/>
      <c r="C125" s="127"/>
      <c r="D125" s="127"/>
      <c r="E125" s="127"/>
      <c r="F125" s="128"/>
      <c r="G125" s="25">
        <f>G123</f>
        <v>0</v>
      </c>
    </row>
    <row r="126" spans="1:8" s="15" customFormat="1" ht="23.45" customHeight="1">
      <c r="A126" s="148" t="s">
        <v>20</v>
      </c>
      <c r="B126" s="149"/>
      <c r="C126" s="149"/>
      <c r="D126" s="149"/>
      <c r="E126" s="149"/>
      <c r="F126" s="150"/>
      <c r="G126" s="37">
        <f>SUM(G125,G121,G109,G103,G87,G58,G40,G34,)</f>
        <v>0</v>
      </c>
    </row>
    <row r="127" spans="1:8" s="15" customFormat="1" ht="21" customHeight="1">
      <c r="A127" s="148" t="s">
        <v>12</v>
      </c>
      <c r="B127" s="149"/>
      <c r="C127" s="149"/>
      <c r="D127" s="149"/>
      <c r="E127" s="149"/>
      <c r="F127" s="150"/>
      <c r="G127" s="38">
        <f>G126*0.23</f>
        <v>0</v>
      </c>
    </row>
    <row r="128" spans="1:8" s="15" customFormat="1" ht="27" customHeight="1" thickBot="1">
      <c r="A128" s="151" t="s">
        <v>10</v>
      </c>
      <c r="B128" s="152"/>
      <c r="C128" s="152"/>
      <c r="D128" s="152"/>
      <c r="E128" s="152"/>
      <c r="F128" s="153"/>
      <c r="G128" s="39">
        <f>G126*1.23</f>
        <v>0</v>
      </c>
    </row>
    <row r="129" spans="2:7" ht="27" customHeight="1">
      <c r="B129" s="40" t="s">
        <v>13</v>
      </c>
      <c r="C129" s="73"/>
      <c r="D129" s="73"/>
      <c r="E129" s="73"/>
      <c r="F129" s="73"/>
      <c r="G129" s="28" t="s">
        <v>152</v>
      </c>
    </row>
    <row r="131" spans="2:7">
      <c r="G131" s="42"/>
    </row>
  </sheetData>
  <mergeCells count="318">
    <mergeCell ref="A125:F125"/>
    <mergeCell ref="A126:F126"/>
    <mergeCell ref="A127:F127"/>
    <mergeCell ref="A128:F128"/>
    <mergeCell ref="C129:F129"/>
    <mergeCell ref="A121:F121"/>
    <mergeCell ref="A122:G122"/>
    <mergeCell ref="A123:A124"/>
    <mergeCell ref="B123:B124"/>
    <mergeCell ref="D123:D124"/>
    <mergeCell ref="E123:E124"/>
    <mergeCell ref="F123:F124"/>
    <mergeCell ref="G123:G124"/>
    <mergeCell ref="A119:A120"/>
    <mergeCell ref="B119:B120"/>
    <mergeCell ref="D119:D120"/>
    <mergeCell ref="E119:E120"/>
    <mergeCell ref="F119:F120"/>
    <mergeCell ref="G119:G120"/>
    <mergeCell ref="A117:A118"/>
    <mergeCell ref="B117:B118"/>
    <mergeCell ref="D117:D118"/>
    <mergeCell ref="E117:E118"/>
    <mergeCell ref="F117:F118"/>
    <mergeCell ref="G117:G118"/>
    <mergeCell ref="A115:A116"/>
    <mergeCell ref="B115:B116"/>
    <mergeCell ref="D115:D116"/>
    <mergeCell ref="E115:E116"/>
    <mergeCell ref="F115:F116"/>
    <mergeCell ref="G115:G116"/>
    <mergeCell ref="A113:A114"/>
    <mergeCell ref="B113:B114"/>
    <mergeCell ref="D113:D114"/>
    <mergeCell ref="E113:E114"/>
    <mergeCell ref="F113:F114"/>
    <mergeCell ref="G113:G114"/>
    <mergeCell ref="A109:F109"/>
    <mergeCell ref="A110:G110"/>
    <mergeCell ref="A111:A112"/>
    <mergeCell ref="B111:B112"/>
    <mergeCell ref="D111:D112"/>
    <mergeCell ref="E111:E112"/>
    <mergeCell ref="F111:F112"/>
    <mergeCell ref="G111:G112"/>
    <mergeCell ref="A107:A108"/>
    <mergeCell ref="B107:B108"/>
    <mergeCell ref="D107:D108"/>
    <mergeCell ref="E107:E108"/>
    <mergeCell ref="F107:F108"/>
    <mergeCell ref="G107:G108"/>
    <mergeCell ref="A103:F103"/>
    <mergeCell ref="A104:G104"/>
    <mergeCell ref="A105:A106"/>
    <mergeCell ref="B105:B106"/>
    <mergeCell ref="D105:D106"/>
    <mergeCell ref="E105:E106"/>
    <mergeCell ref="F105:F106"/>
    <mergeCell ref="G105:G106"/>
    <mergeCell ref="A101:A102"/>
    <mergeCell ref="B101:B102"/>
    <mergeCell ref="D101:D102"/>
    <mergeCell ref="E101:E102"/>
    <mergeCell ref="F101:F102"/>
    <mergeCell ref="G101:G102"/>
    <mergeCell ref="A98:A100"/>
    <mergeCell ref="B98:B100"/>
    <mergeCell ref="D98:D100"/>
    <mergeCell ref="E98:E100"/>
    <mergeCell ref="F98:F99"/>
    <mergeCell ref="G98:G99"/>
    <mergeCell ref="A95:A97"/>
    <mergeCell ref="B95:B97"/>
    <mergeCell ref="D95:D97"/>
    <mergeCell ref="E95:E97"/>
    <mergeCell ref="F95:F96"/>
    <mergeCell ref="G95:G96"/>
    <mergeCell ref="A92:A94"/>
    <mergeCell ref="B92:B94"/>
    <mergeCell ref="D92:D94"/>
    <mergeCell ref="E92:E94"/>
    <mergeCell ref="F92:F93"/>
    <mergeCell ref="G92:G93"/>
    <mergeCell ref="A87:F87"/>
    <mergeCell ref="A88:G88"/>
    <mergeCell ref="A89:A91"/>
    <mergeCell ref="B89:B91"/>
    <mergeCell ref="D89:D91"/>
    <mergeCell ref="E89:E91"/>
    <mergeCell ref="F89:F90"/>
    <mergeCell ref="G89:G90"/>
    <mergeCell ref="A84:G84"/>
    <mergeCell ref="A85:A86"/>
    <mergeCell ref="B85:B86"/>
    <mergeCell ref="D85:D86"/>
    <mergeCell ref="E85:E86"/>
    <mergeCell ref="F85:F86"/>
    <mergeCell ref="G85:G86"/>
    <mergeCell ref="A82:A83"/>
    <mergeCell ref="B82:B83"/>
    <mergeCell ref="D82:D83"/>
    <mergeCell ref="E82:E83"/>
    <mergeCell ref="F82:F83"/>
    <mergeCell ref="G82:G83"/>
    <mergeCell ref="A79:G79"/>
    <mergeCell ref="A80:A81"/>
    <mergeCell ref="B80:B81"/>
    <mergeCell ref="D80:D81"/>
    <mergeCell ref="E80:E81"/>
    <mergeCell ref="F80:F81"/>
    <mergeCell ref="G80:G81"/>
    <mergeCell ref="A77:A78"/>
    <mergeCell ref="B77:B78"/>
    <mergeCell ref="D77:D78"/>
    <mergeCell ref="E77:E78"/>
    <mergeCell ref="F77:F78"/>
    <mergeCell ref="G77:G78"/>
    <mergeCell ref="A75:A76"/>
    <mergeCell ref="B75:B76"/>
    <mergeCell ref="D75:D76"/>
    <mergeCell ref="E75:E76"/>
    <mergeCell ref="F75:F76"/>
    <mergeCell ref="G75:G76"/>
    <mergeCell ref="A73:A74"/>
    <mergeCell ref="B73:B74"/>
    <mergeCell ref="D73:D74"/>
    <mergeCell ref="E73:E74"/>
    <mergeCell ref="F73:F74"/>
    <mergeCell ref="G73:G74"/>
    <mergeCell ref="A70:G70"/>
    <mergeCell ref="A71:A72"/>
    <mergeCell ref="B71:B72"/>
    <mergeCell ref="D71:D72"/>
    <mergeCell ref="E71:E72"/>
    <mergeCell ref="F71:F72"/>
    <mergeCell ref="G71:G72"/>
    <mergeCell ref="A68:A69"/>
    <mergeCell ref="B68:B69"/>
    <mergeCell ref="D68:D69"/>
    <mergeCell ref="E68:E69"/>
    <mergeCell ref="F68:F69"/>
    <mergeCell ref="G68:G69"/>
    <mergeCell ref="A66:A67"/>
    <mergeCell ref="B66:B67"/>
    <mergeCell ref="D66:D67"/>
    <mergeCell ref="E66:E67"/>
    <mergeCell ref="F66:F67"/>
    <mergeCell ref="G66:G67"/>
    <mergeCell ref="A64:A65"/>
    <mergeCell ref="B64:B65"/>
    <mergeCell ref="D64:D65"/>
    <mergeCell ref="E64:E65"/>
    <mergeCell ref="F64:F65"/>
    <mergeCell ref="G64:G65"/>
    <mergeCell ref="A62:A63"/>
    <mergeCell ref="B62:B63"/>
    <mergeCell ref="D62:D63"/>
    <mergeCell ref="E62:E63"/>
    <mergeCell ref="F62:F63"/>
    <mergeCell ref="G62:G63"/>
    <mergeCell ref="A58:F58"/>
    <mergeCell ref="A59:G59"/>
    <mergeCell ref="A60:A61"/>
    <mergeCell ref="B60:B61"/>
    <mergeCell ref="D60:D61"/>
    <mergeCell ref="E60:E61"/>
    <mergeCell ref="F60:F61"/>
    <mergeCell ref="G60:G61"/>
    <mergeCell ref="A56:A57"/>
    <mergeCell ref="B56:B57"/>
    <mergeCell ref="D56:D57"/>
    <mergeCell ref="E56:E57"/>
    <mergeCell ref="F56:F57"/>
    <mergeCell ref="G56:G57"/>
    <mergeCell ref="A54:A55"/>
    <mergeCell ref="B54:B55"/>
    <mergeCell ref="D54:D55"/>
    <mergeCell ref="E54:E55"/>
    <mergeCell ref="F54:F55"/>
    <mergeCell ref="G54:G55"/>
    <mergeCell ref="A52:A53"/>
    <mergeCell ref="B52:B53"/>
    <mergeCell ref="D52:D53"/>
    <mergeCell ref="E52:E53"/>
    <mergeCell ref="F52:F53"/>
    <mergeCell ref="G52:G53"/>
    <mergeCell ref="A50:A51"/>
    <mergeCell ref="B50:B51"/>
    <mergeCell ref="D50:D51"/>
    <mergeCell ref="E50:E51"/>
    <mergeCell ref="F50:F51"/>
    <mergeCell ref="G50:G51"/>
    <mergeCell ref="A48:A49"/>
    <mergeCell ref="B48:B49"/>
    <mergeCell ref="D48:D49"/>
    <mergeCell ref="E48:E49"/>
    <mergeCell ref="F48:F49"/>
    <mergeCell ref="G48:G49"/>
    <mergeCell ref="A46:A47"/>
    <mergeCell ref="B46:B47"/>
    <mergeCell ref="D46:D47"/>
    <mergeCell ref="E46:E47"/>
    <mergeCell ref="F46:F47"/>
    <mergeCell ref="G46:G47"/>
    <mergeCell ref="A44:A45"/>
    <mergeCell ref="B44:B45"/>
    <mergeCell ref="D44:D45"/>
    <mergeCell ref="E44:E45"/>
    <mergeCell ref="F44:F45"/>
    <mergeCell ref="G44:G45"/>
    <mergeCell ref="A40:F40"/>
    <mergeCell ref="A41:G41"/>
    <mergeCell ref="A42:A43"/>
    <mergeCell ref="B42:B43"/>
    <mergeCell ref="D42:D43"/>
    <mergeCell ref="E42:E43"/>
    <mergeCell ref="F42:F43"/>
    <mergeCell ref="G42:G43"/>
    <mergeCell ref="A38:A39"/>
    <mergeCell ref="B38:B39"/>
    <mergeCell ref="D38:D39"/>
    <mergeCell ref="E38:E39"/>
    <mergeCell ref="F38:F39"/>
    <mergeCell ref="G38:G39"/>
    <mergeCell ref="A34:F34"/>
    <mergeCell ref="A35:G35"/>
    <mergeCell ref="A36:A37"/>
    <mergeCell ref="B36:B37"/>
    <mergeCell ref="D36:D37"/>
    <mergeCell ref="E36:E37"/>
    <mergeCell ref="F36:F37"/>
    <mergeCell ref="G36:G37"/>
    <mergeCell ref="A32:A33"/>
    <mergeCell ref="B32:B33"/>
    <mergeCell ref="D32:D33"/>
    <mergeCell ref="E32:E33"/>
    <mergeCell ref="F32:F33"/>
    <mergeCell ref="G32:G33"/>
    <mergeCell ref="A30:A31"/>
    <mergeCell ref="B30:B31"/>
    <mergeCell ref="D30:D31"/>
    <mergeCell ref="E30:E31"/>
    <mergeCell ref="F30:F31"/>
    <mergeCell ref="G30:G31"/>
    <mergeCell ref="A28:A29"/>
    <mergeCell ref="B28:B29"/>
    <mergeCell ref="D28:D29"/>
    <mergeCell ref="E28:E29"/>
    <mergeCell ref="F28:F29"/>
    <mergeCell ref="G28:G29"/>
    <mergeCell ref="A26:A27"/>
    <mergeCell ref="B26:B27"/>
    <mergeCell ref="D26:D27"/>
    <mergeCell ref="E26:E27"/>
    <mergeCell ref="F26:F27"/>
    <mergeCell ref="G26:G27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A8:A9"/>
    <mergeCell ref="B8:B9"/>
    <mergeCell ref="D8:D9"/>
    <mergeCell ref="E8:E9"/>
    <mergeCell ref="F8:F9"/>
    <mergeCell ref="G8:G9"/>
    <mergeCell ref="A1:G1"/>
    <mergeCell ref="A3:G3"/>
    <mergeCell ref="A6:A7"/>
    <mergeCell ref="B6:B7"/>
    <mergeCell ref="D6:D7"/>
    <mergeCell ref="E6:E7"/>
    <mergeCell ref="F6:F7"/>
    <mergeCell ref="G6:G7"/>
  </mergeCells>
  <pageMargins left="0.22" right="0.11811023622047245" top="0.37" bottom="0.23" header="0.15748031496062992" footer="0.16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TABELA ELEMENTÓW _ WYKONAWCA</vt:lpstr>
      <vt:lpstr>WZÓR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m.jakob</dc:creator>
  <cp:lastModifiedBy>Ewelina Dziadykiewicz</cp:lastModifiedBy>
  <cp:revision>1</cp:revision>
  <cp:lastPrinted>2017-09-15T07:45:46Z</cp:lastPrinted>
  <dcterms:created xsi:type="dcterms:W3CDTF">2009-01-14T20:34:54Z</dcterms:created>
  <dcterms:modified xsi:type="dcterms:W3CDTF">2018-04-24T12:40:51Z</dcterms:modified>
</cp:coreProperties>
</file>