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0" yWindow="390" windowWidth="17460" windowHeight="11010" tabRatio="729"/>
  </bookViews>
  <sheets>
    <sheet name="WZÓR " sheetId="44" r:id="rId1"/>
  </sheets>
  <calcPr calcId="145621"/>
</workbook>
</file>

<file path=xl/calcChain.xml><?xml version="1.0" encoding="utf-8"?>
<calcChain xmlns="http://schemas.openxmlformats.org/spreadsheetml/2006/main">
  <c r="G82" i="44" l="1"/>
  <c r="G76" i="44"/>
  <c r="G70" i="44"/>
  <c r="G56" i="44"/>
  <c r="G46" i="44"/>
  <c r="G28" i="44"/>
  <c r="G60" i="44" l="1"/>
  <c r="G80" i="44" l="1"/>
  <c r="E80" i="44"/>
  <c r="G78" i="44"/>
  <c r="E74" i="44"/>
  <c r="G74" i="44" s="1"/>
  <c r="G68" i="44"/>
  <c r="G66" i="44"/>
  <c r="E64" i="44"/>
  <c r="G64" i="44" s="1"/>
  <c r="E62" i="44"/>
  <c r="G62" i="44" s="1"/>
  <c r="G58" i="44"/>
  <c r="E53" i="44"/>
  <c r="G55" i="44" s="1"/>
  <c r="C51" i="44"/>
  <c r="E48" i="44"/>
  <c r="G48" i="44" s="1"/>
  <c r="E44" i="44"/>
  <c r="G44" i="44" s="1"/>
  <c r="G41" i="44"/>
  <c r="E39" i="44"/>
  <c r="G39" i="44" s="1"/>
  <c r="G37" i="44"/>
  <c r="E37" i="44"/>
  <c r="E50" i="44" s="1"/>
  <c r="G50" i="44" s="1"/>
  <c r="E34" i="44"/>
  <c r="G34" i="44" s="1"/>
  <c r="E30" i="44"/>
  <c r="G30" i="44" s="1"/>
  <c r="G26" i="44"/>
  <c r="E26" i="44"/>
  <c r="E32" i="44" s="1"/>
  <c r="G32" i="44" s="1"/>
  <c r="G24" i="44"/>
  <c r="G22" i="44"/>
  <c r="E22" i="44"/>
  <c r="E18" i="44"/>
  <c r="G18" i="44" s="1"/>
  <c r="E16" i="44"/>
  <c r="G16" i="44" s="1"/>
  <c r="E14" i="44"/>
  <c r="G14" i="44" s="1"/>
  <c r="E12" i="44"/>
  <c r="G12" i="44" s="1"/>
  <c r="E10" i="44"/>
  <c r="E72" i="44" s="1"/>
  <c r="G72" i="44" s="1"/>
  <c r="G8" i="44"/>
  <c r="E8" i="44"/>
  <c r="B8" i="44"/>
  <c r="B10" i="44" s="1"/>
  <c r="B12" i="44" s="1"/>
  <c r="G6" i="44"/>
  <c r="G5" i="44"/>
  <c r="E20" i="44" l="1"/>
  <c r="G20" i="44" s="1"/>
  <c r="G10" i="44"/>
  <c r="G53" i="44"/>
  <c r="B22" i="44"/>
  <c r="B14" i="44"/>
  <c r="B16" i="44" s="1"/>
  <c r="B18" i="44" s="1"/>
  <c r="B20" i="44" s="1"/>
  <c r="G83" i="44" l="1"/>
  <c r="G84" i="44" s="1"/>
  <c r="B30" i="44"/>
  <c r="B24" i="44"/>
  <c r="G85" i="44" l="1"/>
  <c r="B32" i="44"/>
  <c r="B26" i="44"/>
  <c r="B37" i="44" l="1"/>
  <c r="B34" i="44"/>
  <c r="B39" i="44" l="1"/>
  <c r="B41" i="44"/>
  <c r="B44" i="44" s="1"/>
  <c r="B48" i="44" s="1"/>
  <c r="B53" i="44" l="1"/>
  <c r="B58" i="44" s="1"/>
  <c r="B62" i="44" s="1"/>
  <c r="B64" i="44" s="1"/>
  <c r="B66" i="44" s="1"/>
  <c r="B50" i="44"/>
  <c r="B72" i="44" l="1"/>
  <c r="B68" i="44"/>
  <c r="B74" i="44" l="1"/>
  <c r="B78" i="44" s="1"/>
  <c r="B80" i="44"/>
</calcChain>
</file>

<file path=xl/sharedStrings.xml><?xml version="1.0" encoding="utf-8"?>
<sst xmlns="http://schemas.openxmlformats.org/spreadsheetml/2006/main" count="125" uniqueCount="101">
  <si>
    <t xml:space="preserve">RAZEM  ELEMENTY  ULIC </t>
  </si>
  <si>
    <t>l.p</t>
  </si>
  <si>
    <t>Podstawa opracowania 
Kod pozycji CPV
Nr specyfikacji technicz.
SST</t>
  </si>
  <si>
    <t>Opis pozycji przedmiarowej</t>
  </si>
  <si>
    <t>Jed.</t>
  </si>
  <si>
    <t>Obmiar</t>
  </si>
  <si>
    <t>Cena
 jedn.</t>
  </si>
  <si>
    <t xml:space="preserve">Wartość robót </t>
  </si>
  <si>
    <t xml:space="preserve">RAZEM   PODBUDOWY </t>
  </si>
  <si>
    <t>m</t>
  </si>
  <si>
    <t>km</t>
  </si>
  <si>
    <t xml:space="preserve">RYCZAŁT </t>
  </si>
  <si>
    <t xml:space="preserve">RAZEM  ELEMENTY  NAWIERZCHNIE </t>
  </si>
  <si>
    <t xml:space="preserve">Wizja w terenie 
Projekt </t>
  </si>
  <si>
    <r>
      <t>m</t>
    </r>
    <r>
      <rPr>
        <vertAlign val="superscript"/>
        <sz val="14"/>
        <rFont val="Arial"/>
        <family val="2"/>
        <charset val="238"/>
      </rPr>
      <t>2</t>
    </r>
  </si>
  <si>
    <t>rycz</t>
  </si>
  <si>
    <t>D-04.01.01   PODBUDOWY Kod CPV-45233000-9</t>
  </si>
  <si>
    <t>D-04.04.01   PODBUDOWY  Kod CPV-45233000-9</t>
  </si>
  <si>
    <t>D-05.03.23   NAWIERZCHNIE  Kod CPV-45233000-9</t>
  </si>
  <si>
    <t>D-08.03.01  ELEMENTY  ULIC Kod CPV-45233000-9</t>
  </si>
  <si>
    <t>D-07.01.00  OZNAKOWANIE DRÓG I URZADZENIA BEZPIECZEŃSTWA RUCHU   Kod CPV-45233280-5</t>
  </si>
  <si>
    <t>D-04.05,01   PODBUDOWY I ULEPSZONE PODŁOŻE   Z KRUSZYWA STABILIZOWANEGO  CEMENTEM   Kod CPV-45233000-9</t>
  </si>
  <si>
    <t>Obrzeza betonowe 8*30*100 z wykonaniem ław betonowych z betonu C12/15</t>
  </si>
  <si>
    <t>Wykonanie  dokumentacji dla potrzeb budowy , uzgodnienie jej  i wyniesieni ORZ  na czas prowadzenia robót</t>
  </si>
  <si>
    <t>szt.</t>
  </si>
  <si>
    <t>Opracowanie operatu powykonawczego  zgodnie z zapisami w D-00.00.00  wraz z wykonaniem mapy powykonawczej dla  zadania.</t>
  </si>
  <si>
    <t>D-05.03.13  NAWIERZCHNIE  WARSTWA  ŚCIERALNA  Kod CPV-45233000-9</t>
  </si>
  <si>
    <t xml:space="preserve">Skropienie  i oczyszczenie  nawierzchni </t>
  </si>
  <si>
    <t>D-06.00.00 ROBOTY  WYKOŃCZENIOWE  Kod CPV-45233000-9</t>
  </si>
  <si>
    <t xml:space="preserve">RAZEM  ROBOTY  WYKOŃCZENIOWE </t>
  </si>
  <si>
    <t>D-01.01.01.   ROBOTY  PRZYGOTOWAWCZE   Kod CPV-45100000-8</t>
  </si>
  <si>
    <t>D-01.02.04 .  ROBOTY  PRZYGOTOWAWCZE  I NAWIERZCHNIWE  ( bez chodnika )   Kod CPV-45100000-8</t>
  </si>
  <si>
    <t xml:space="preserve">Razem netto </t>
  </si>
  <si>
    <t xml:space="preserve">Podatek VAT </t>
  </si>
  <si>
    <t xml:space="preserve">KOSZTOTYS brutto </t>
  </si>
  <si>
    <t>słownie:</t>
  </si>
  <si>
    <t xml:space="preserve">RAZEM  OZNAKOWANIE DRÓG I URZADZENIA BEZPIECZEŃSTWA RUCHU  </t>
  </si>
  <si>
    <r>
      <t>m</t>
    </r>
    <r>
      <rPr>
        <vertAlign val="superscript"/>
        <sz val="12"/>
        <rFont val="Arial CE"/>
        <charset val="238"/>
      </rPr>
      <t>2</t>
    </r>
  </si>
  <si>
    <t>Oznakowanie pionowe - znaki z grupy średnie typu C, D , B na słupkach fi 32 mm osadzone w  fundamencie  odblaskowe z folii III generacji typu 3M</t>
  </si>
  <si>
    <t>CZĘŚĆ DROGOWA  -  długość odcinka l = 930,50m</t>
  </si>
  <si>
    <t xml:space="preserve">Roboty pomiarowe przy  tyczeniu  dróg w terenie równinnym. Obsługa geodezyjna zadania  oraz wszystkich  innych elementów związanych z zadaniem 
W razie zaistnienia konieczności  do wskazania i okoaznia  granic działki  drogowej  </t>
  </si>
  <si>
    <t xml:space="preserve"> </t>
  </si>
  <si>
    <r>
      <t xml:space="preserve"> F=12,50*0,8 =10,00 m</t>
    </r>
    <r>
      <rPr>
        <vertAlign val="superscript"/>
        <sz val="12"/>
        <rFont val="Arial"/>
        <family val="2"/>
        <charset val="238"/>
      </rPr>
      <t>2</t>
    </r>
  </si>
  <si>
    <t>Rozebranie  konstrukcji  betonowych z płyt betonowych  , kostki betonowej  wraz z podbudową .Wywóz  na odległość do 15 km.</t>
  </si>
  <si>
    <t>Przycięcie istniejącej krawędzi w miejscu na głębokość  gr. 5cm w miejscu wymian krawężnika betonowego.</t>
  </si>
  <si>
    <t>Zdjęcie  warstwy , darni i  humusu  o grubości do gł. 35 cm  w miejscu  wykonania poszerzenia chodnika ( odcinek początkowy )   oraz  odcinek   nowego  przebiegu  ścieżki  rowerowej  ( jak w dokumentacji .) Materiał do  wykorzystania  poza krawężnikiem od strony  rowu. Nadmiar do wywozu i utylizacji .Odległość transportowa do 15 km .</t>
  </si>
  <si>
    <t xml:space="preserve">Zdjęcie i  przechowanie  w dobrym stanie  istniejącego oznakowania pionowego .Znak  wraz ze słupkiem typu W cenie jednostkowej należy ująć koszty związane z jego ponownym  zamontowaniem </t>
  </si>
  <si>
    <t xml:space="preserve">n=4 </t>
  </si>
  <si>
    <r>
      <rPr>
        <b/>
        <i/>
        <sz val="12"/>
        <rFont val="Arial"/>
        <family val="2"/>
        <charset val="238"/>
      </rPr>
      <t xml:space="preserve">Ułożenie nawierzchni  AC8S 35/50 </t>
    </r>
    <r>
      <rPr>
        <i/>
        <sz val="12"/>
        <rFont val="Arial"/>
        <family val="2"/>
        <charset val="238"/>
      </rPr>
      <t xml:space="preserve"> o gr. 4 cm w miejscu wykonywanych robót  wraz z oczyszczeniem 
i skropieniem  w ilości do 0, 3 -0,5 kg/m</t>
    </r>
    <r>
      <rPr>
        <i/>
        <vertAlign val="superscript"/>
        <sz val="12"/>
        <rFont val="Arial"/>
        <family val="2"/>
        <charset val="238"/>
      </rPr>
      <t>2</t>
    </r>
    <r>
      <rPr>
        <i/>
        <sz val="12"/>
        <rFont val="Arial"/>
        <family val="2"/>
        <charset val="238"/>
      </rPr>
      <t xml:space="preserve"> - warstwa  ścieralna na ścieżce rowerowej i zjazdach </t>
    </r>
  </si>
  <si>
    <r>
      <t>F=2,0*(930,50-6,00-11,20-6,00-4,50) = 1 805,60m</t>
    </r>
    <r>
      <rPr>
        <vertAlign val="superscript"/>
        <sz val="12"/>
        <rFont val="Arial"/>
        <family val="2"/>
        <charset val="238"/>
      </rPr>
      <t>2</t>
    </r>
  </si>
  <si>
    <r>
      <t>F=1,00*150,00= 150,00  m</t>
    </r>
    <r>
      <rPr>
        <vertAlign val="superscript"/>
        <sz val="12"/>
        <rFont val="Arial"/>
        <family val="2"/>
        <charset val="238"/>
      </rPr>
      <t>2</t>
    </r>
    <r>
      <rPr>
        <sz val="12"/>
        <color rgb="FFFF0000"/>
        <rFont val="Arial"/>
        <family val="2"/>
        <charset val="238"/>
      </rPr>
      <t/>
    </r>
  </si>
  <si>
    <t xml:space="preserve">Linie oznakowania poziomego - grubowarstwowe chemoutwardzalne </t>
  </si>
  <si>
    <t>n=1 znak B-20  na słupku  n = 1 szt.
n=12 C-13/16B  na słupkach  n=20 szt.
n= 2 znak D-6  na słupkach n=2 szt.</t>
  </si>
  <si>
    <t xml:space="preserve">Umocnienie pasa  o szerokości  do 1.00  m przy skarpie  rowu  przez  rozplantowanie o gr. 10 cm warstwy gruntu G-1 ( materiał z rozbiórki  warstwy odsączającej)  wraz z zagęszczeniem </t>
  </si>
  <si>
    <t>D-09.09.00  ZIELEŃ  DROGOWA   Kod CPV-45233280-5</t>
  </si>
  <si>
    <r>
      <t>Wypełnienie przestrzeni  poza  opornikami  ziemią wraz z obsianiem trawą  pasa szerokości  zmiennej od 0,5 m  do 1,25m.Obsiew trawą w ilości 25 g/m</t>
    </r>
    <r>
      <rPr>
        <i/>
        <vertAlign val="superscript"/>
        <sz val="12"/>
        <rFont val="Arial CE"/>
        <charset val="238"/>
      </rPr>
      <t>2.</t>
    </r>
    <r>
      <rPr>
        <i/>
        <sz val="12"/>
        <rFont val="Arial CE"/>
        <charset val="238"/>
      </rPr>
      <t>Dowóz humusu z odległości do 10 km.</t>
    </r>
  </si>
  <si>
    <r>
      <t>m</t>
    </r>
    <r>
      <rPr>
        <vertAlign val="superscript"/>
        <sz val="14"/>
        <rFont val="Arial CE"/>
        <charset val="238"/>
      </rPr>
      <t>2</t>
    </r>
  </si>
  <si>
    <t xml:space="preserve">RAZEM   ROBOTY PRZYGOTOWAWCZE </t>
  </si>
  <si>
    <t>Montaż barier stalowych tyu U12 a ( typ olsztyński ) wraz z wykopami pod fundament oraz montaż</t>
  </si>
  <si>
    <t xml:space="preserve">L=38,00m </t>
  </si>
  <si>
    <t xml:space="preserve">RAZEM  ZIELEŃ DROGOWA  </t>
  </si>
  <si>
    <t xml:space="preserve">Usunięcie istniejących drzew -średnicy do 120 cm wraz z wywozem kapiny i zagęszczeniem  otworu  po karpinie o Is=1.00. Wywóz karpiny  na odległość do 15 km </t>
  </si>
  <si>
    <t xml:space="preserve"> m</t>
  </si>
  <si>
    <r>
      <t>F= liczone dla P23  ( 0,662,/szt.) = 0,662*48= 31,78  m</t>
    </r>
    <r>
      <rPr>
        <vertAlign val="superscript"/>
        <sz val="12"/>
        <rFont val="Arial CE"/>
        <charset val="238"/>
      </rPr>
      <t xml:space="preserve">2 
</t>
    </r>
    <r>
      <rPr>
        <sz val="12"/>
        <rFont val="Arial CE"/>
        <charset val="238"/>
      </rPr>
      <t/>
    </r>
  </si>
  <si>
    <t>Rozebranie  obrzeży i oporników betonowych   posadowionych na ławie gruzobetonowej  wraz z rozbiórką ławy i  wywozem na odl. do 15 km .  W  cenie jednostkowej należy przewidzieć  utylizację materiału. Materiał do utylizacji .W cenie jednostkowej koszty skladowania i utyliacji</t>
  </si>
  <si>
    <t xml:space="preserve">Rozebranie  krawężników betonowych  przy  korekcie łuków układane na ławie gruzobetonowej   wraz z rozbiórką  krawędzi jezdni  i podbudowy w miejscu wymian  i  wywozem materiału  na odl. do 15 km .  W  cenie jednostkowej należy przewidzieć  utylizację materiału. </t>
  </si>
  <si>
    <t>Krawęzniki  wystające  l = 9*4,50 +25,00  = 65,50 m
Krawęzniki wtopione    l=9*3,50 = 31,5 m</t>
  </si>
  <si>
    <t>Rozebranie chodnika  z kostki betonowej o grubości  do 6-8 cm cm wraz z podsypką i z jej oczyszczeniem i  segregacją . Odzysk materiału na poziomie 50% W  cenie jednostkowej należy przewidzieć  utylizację materiału - wywóz  na odległość do 1 km .Materiał do ponownego wbudowania w konstrukcje chodnika .</t>
  </si>
  <si>
    <t>Rozebranie zjazdów z kostki betonowej   o gr 8 cm  na szerokości  projektowanej  ścieżki  o konstrukcji  asfaltobetonowej wraz z  podsypką cementowo- piaskową.Kostaka do ponowanego wykorzystania w celu uzupełnienia materiału w miejscach przebruków. Pozosytała część kostki  do wywozu   i utylizacji . Odległośc transportowa do 15 km.</t>
  </si>
  <si>
    <r>
      <t xml:space="preserve"> F=24,00*1,60 * 4,50 = 172,00 m</t>
    </r>
    <r>
      <rPr>
        <vertAlign val="superscript"/>
        <sz val="12"/>
        <rFont val="Arial"/>
        <family val="2"/>
        <charset val="238"/>
      </rPr>
      <t>2</t>
    </r>
  </si>
  <si>
    <t xml:space="preserve">Przełożenie istniejących zjazdów  i zejść do posesji w z kostki betonowej o grubości  do 8 cm wraz z uzupełnieniem podbudowy i podsypki cementowo - piaskowej . Kostka do wykorzystania z rozbiórki zjazdów po linii ściezki asfaltobetonowej.W  cenie jednostkowej należy przewidzieć  utylizację materiału  uszkdzonego - wywóz  na odległość do 15 km.
Do uzupełnienia material pochodzacy z rozbiórki po uprzedmin oczyszczeniu i segregacji. </t>
  </si>
  <si>
    <t xml:space="preserve">L=97,00 m </t>
  </si>
  <si>
    <r>
      <t>F= 24*4,50*1,5=162,00 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  </t>
    </r>
  </si>
  <si>
    <t xml:space="preserve">Profilowanie  po rozbotach rozbiórkowych  w miejscu   wykonanych rozbiórek podbudowy  i warstw  mrozoochronnych  z nadaniem spadku   z dodatkowym  wywiezieniem   materiału  po propfilowaniu na odległość do 15 km. </t>
  </si>
  <si>
    <r>
      <t>F=53,20*2,75 +94,20 *2,0 + 345,20*2,00 +179,50 2,00+243,50*2,00 -24*4,50*2,0 =1 655,10 m</t>
    </r>
    <r>
      <rPr>
        <vertAlign val="superscript"/>
        <sz val="12"/>
        <rFont val="Arial"/>
        <family val="2"/>
        <charset val="238"/>
      </rPr>
      <t xml:space="preserve">2 </t>
    </r>
    <r>
      <rPr>
        <sz val="12"/>
        <rFont val="Arial"/>
        <family val="2"/>
        <charset val="238"/>
      </rPr>
      <t xml:space="preserve">   </t>
    </r>
  </si>
  <si>
    <t xml:space="preserve">Profilowanie wraz z zagęszczeniem  podłoża  w miejscu  poszerzenia - zdjęcia warstwy humusu </t>
  </si>
  <si>
    <t>L=54,20+52,50 - odcinek od km 0+000 do km 0+050,
L=94,20 *2 -   odcinek od km 0+070 do km 0+142,50,
L= 345*2-90,50 -11*4,50  odcinek od km 0+155,00 do km 0+495,00,
L= 2*179,50 - 4*4,50 odcinek od km 0+505 do km 0+678,20,
L= 2*243,50 -9*4,50  odcinek od km 0+685,20 do km 0+930,50,</t>
  </si>
  <si>
    <r>
      <t>F=5,70*4,50*5+5*8*4,50+1,5*8*4,50+24*(4,50+8,0)*0,5*1,80= 632,25 m</t>
    </r>
    <r>
      <rPr>
        <vertAlign val="superscript"/>
        <sz val="12"/>
        <rFont val="Arial"/>
        <family val="2"/>
        <charset val="238"/>
      </rPr>
      <t>2</t>
    </r>
  </si>
  <si>
    <r>
      <t>F=53,20*2,75 +94,20 *2,0 + 345,20*2,00 +179,50 *2,00+243,50*2,00 -24*4,50*2,0  =1 655,10 m</t>
    </r>
    <r>
      <rPr>
        <vertAlign val="superscript"/>
        <sz val="12"/>
        <rFont val="Arial"/>
        <family val="2"/>
        <charset val="238"/>
      </rPr>
      <t xml:space="preserve">2
</t>
    </r>
    <r>
      <rPr>
        <sz val="12"/>
        <color rgb="FFFF0000"/>
        <rFont val="Arial"/>
        <family val="2"/>
        <charset val="238"/>
      </rPr>
      <t/>
    </r>
  </si>
  <si>
    <r>
      <t>F= 53,20*2,75 +94,20 *2,0+345,20*2,00 +179,50 *2,00+243,50*2,00 - 24*4,50*2,0=1 655,10 m</t>
    </r>
    <r>
      <rPr>
        <vertAlign val="superscript"/>
        <sz val="12"/>
        <rFont val="Arial"/>
        <family val="2"/>
        <charset val="238"/>
      </rPr>
      <t>2</t>
    </r>
  </si>
  <si>
    <r>
      <t>Pod  chodniki  i ciągi pieszo jezdne .
F=1,8*(94,2+345,20-90,50)+179,5 +243,50-*24*4,5 =943,02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
Wykonawca zmagazynuje na terenie budowy  humus , który  wykorzysta ponownie do jego wbudowania.W cenie jednostkowej należy  przewidzieć wszelkie koszty związane z jego składowaniem , oczyszczeniem i  przewiezieniem w miejsce wbudowania.
</t>
    </r>
    <r>
      <rPr>
        <u/>
        <sz val="12"/>
        <color rgb="FFFF0000"/>
        <rFont val="Arial"/>
        <family val="2"/>
        <charset val="238"/>
      </rPr>
      <t/>
    </r>
  </si>
  <si>
    <t xml:space="preserve">Korytowanie na głebokość do 40 cm  wraz z profilowaniem  w miejscu wymiany podbudowy   po śladzie  nowoprojketowanej ścieżki  rowerowej  na głębokość  do 40 cm   z wywiezieniem   materiału  po korytowaniu na odległość do 15 km. </t>
  </si>
  <si>
    <r>
      <t>F=1,8*(54,00+92,69+154,37+79,87+107,33+92,27+84,08+243,80)-1,50*24*4,5= 1473,14m</t>
    </r>
    <r>
      <rPr>
        <vertAlign val="superscript"/>
        <sz val="12"/>
        <rFont val="Arial"/>
        <family val="2"/>
        <charset val="238"/>
      </rPr>
      <t>2</t>
    </r>
  </si>
  <si>
    <r>
      <t>F=24*4,50*2,00 =216,00 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- powierzchnia  zjazdu w miejscunowoprojketowanej ścieżki  . </t>
    </r>
  </si>
  <si>
    <r>
      <t>F=1,50*54,20+94,20*1,50+ 58,50*1,50+90,50*1,00+(345,20-58,50-90,50)*1,5+179,50*1,5+243,50*1,50 = 
1 329,65 m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-  powierzchnia chodników przy ścieżce. </t>
    </r>
  </si>
  <si>
    <t>Wykonanie warstwy podbudowy i warstwy mrozoochronnej z kruszywa pozyskanego z rozbiorki ( miesznka tłuczniowo -piaskowa o grubosci  35 cm) Warstwa do wbudowania w cały odcinek po śladzie nowoprojketowanego chodnika.</t>
  </si>
  <si>
    <r>
      <t xml:space="preserve">Wykonanie warstwy  podbudowy stabilizacja  dowieziona o C1,5/2,5 MPa  o grubości  15 cm w miejscu wymiany  oraz  </t>
    </r>
    <r>
      <rPr>
        <b/>
        <i/>
        <sz val="12"/>
        <rFont val="Arial"/>
        <family val="2"/>
        <charset val="238"/>
      </rPr>
      <t xml:space="preserve">zjazdów  i jezdni  ciąg główny . </t>
    </r>
    <r>
      <rPr>
        <i/>
        <sz val="12"/>
        <rFont val="Arial"/>
        <family val="2"/>
        <charset val="238"/>
      </rPr>
      <t>W cenie jednostkowej należy ująć koszty związane z pielęgnacją , zagęszczaniem , dowozem itp.</t>
    </r>
  </si>
  <si>
    <r>
      <t>F =2,0*(54,20+94,20+345,20+179,50+243,50)-216,00 = 1 833,20 m</t>
    </r>
    <r>
      <rPr>
        <vertAlign val="superscript"/>
        <sz val="12"/>
        <rFont val="Arial"/>
        <family val="2"/>
        <charset val="238"/>
      </rPr>
      <t>2</t>
    </r>
  </si>
  <si>
    <r>
      <t xml:space="preserve">Wykonanie warstwy odsączającej warstwa odsączająca – kruszywo  pochodzące z rozbiórki  grubości 17 cm - </t>
    </r>
    <r>
      <rPr>
        <b/>
        <i/>
        <sz val="12"/>
        <rFont val="Arial"/>
        <family val="2"/>
        <charset val="238"/>
      </rPr>
      <t xml:space="preserve">pod zjazdy pod nowoprojketowaną ścieżką rowerową. </t>
    </r>
  </si>
  <si>
    <r>
      <t xml:space="preserve">Wykonanie podbudowy tłuczniowej z kruszywa stabilizowanego mechanicznie 0/31,5 mm i  gr.15 cm  
 </t>
    </r>
    <r>
      <rPr>
        <b/>
        <i/>
        <sz val="12"/>
        <rFont val="Arial"/>
        <family val="2"/>
        <charset val="238"/>
      </rPr>
      <t xml:space="preserve">- ścieżka rowerowa </t>
    </r>
  </si>
  <si>
    <t>Rozebranie istniejacej podbudowy tłuczniowej z miesznki  mineralnej o grubosci do 17 cm  wraz z warstwami podsypkowymi ( piasek ) o grubosci do 12 cm  . Całkowita grubość rozbieralnej konstrukcji  do 30 cm. Material do składowania i ponownego wbudowania cały odcinek pod chodnik.</t>
  </si>
  <si>
    <r>
      <t>F =2,0*(54,20+94,20+345,20+179,50+243,50)-216,00 = 1833,20  m</t>
    </r>
    <r>
      <rPr>
        <vertAlign val="superscript"/>
        <sz val="12"/>
        <rFont val="Arial"/>
        <family val="2"/>
        <charset val="238"/>
      </rPr>
      <t xml:space="preserve"> 2</t>
    </r>
    <r>
      <rPr>
        <sz val="12"/>
        <rFont val="Arial"/>
        <family val="2"/>
        <charset val="238"/>
      </rPr>
      <t xml:space="preserve">- powierzchnia chodników przy ścieżce </t>
    </r>
  </si>
  <si>
    <t>Ułożenie warstwy chodnika z koski betonowej pochodzącej z rozbiórki  z pozycji  przedmirowej  nr 5 na podsypce cementowo-piaskowej 1:3 o gr.2- 3 cm.</t>
  </si>
  <si>
    <t>Ułożenie warstwy chodnika z koski betonowej - kostka nowa  na podsypce cementowo-piaskowej 1:3 
o gr.2-3 cm.</t>
  </si>
  <si>
    <r>
      <t>F=1,50 *243,50 m</t>
    </r>
    <r>
      <rPr>
        <vertAlign val="superscript"/>
        <sz val="12"/>
        <rFont val="Arial"/>
        <family val="2"/>
        <charset val="238"/>
      </rPr>
      <t>2</t>
    </r>
  </si>
  <si>
    <t xml:space="preserve">L =97,00 m </t>
  </si>
  <si>
    <t>L= 54,20+52,50+94,20*2+150,00+(345,20-150)*2+179,50*2,0+243,5*2=1681,50  m</t>
  </si>
  <si>
    <t>Krawężniki betonowe 15*30*100  betonowe wystające i wtopione wraz z docięciem i  z wykonaniem ław betonowych z betonu C12,5/15. Miejsce połaczenia wypełnić masą trwaleplastycznąw ilości do 5 kg/mb.</t>
  </si>
  <si>
    <t xml:space="preserve">n=33 szt </t>
  </si>
  <si>
    <r>
      <t>F= 1,50 *(930,50-6,00-11,20-6,00-4,50-16*4,50-68,00)= 1 144,20 m</t>
    </r>
    <r>
      <rPr>
        <vertAlign val="superscript"/>
        <sz val="12"/>
        <rFont val="Arial CE"/>
        <charset val="238"/>
      </rPr>
      <t xml:space="preserve">2  </t>
    </r>
  </si>
  <si>
    <t xml:space="preserve">WZÓR  KOSZTORYSU   OFERTOWEGO  OPRACOWANY NA PODSTAWIE  PRZEDMIARU  ROBÓT 
PRZEBUDOWA DROGI POWIATOWEJ  nr 1289 D ulica Marii Skłodowskiej -Curie- załącznik nr 2 do SIWZ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</si>
</sst>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_-* #,##0.00\ _z_ł_-;\-* #,##0.00\ _z_ł_-;_-* \-??\ _z_ł_-;_-@_-"/>
    <numFmt numFmtId="166" formatCode="#,##0.00\ &quot;zł&quot;"/>
    <numFmt numFmtId="167" formatCode="_-* #,##0.0000\ _z_ł_-;\-* #,##0.0000\ _z_ł_-;_-* \-??\ _z_ł_-;_-@_-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vertAlign val="superscript"/>
      <sz val="14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i/>
      <sz val="16"/>
      <name val="Arial"/>
      <family val="2"/>
      <charset val="238"/>
    </font>
    <font>
      <b/>
      <sz val="12"/>
      <name val="Arial"/>
      <family val="2"/>
      <charset val="238"/>
    </font>
    <font>
      <u/>
      <sz val="12"/>
      <color rgb="FFFF0000"/>
      <name val="Arial"/>
      <family val="2"/>
      <charset val="238"/>
    </font>
    <font>
      <i/>
      <sz val="11"/>
      <name val="Arial"/>
      <family val="2"/>
      <charset val="238"/>
    </font>
    <font>
      <i/>
      <vertAlign val="superscript"/>
      <sz val="12"/>
      <name val="Arial"/>
      <family val="2"/>
      <charset val="238"/>
    </font>
    <font>
      <sz val="10"/>
      <name val="Arial CE"/>
      <charset val="238"/>
    </font>
    <font>
      <i/>
      <sz val="12"/>
      <name val="Arial CE"/>
      <charset val="238"/>
    </font>
    <font>
      <sz val="12"/>
      <name val="Arial CE"/>
      <charset val="238"/>
    </font>
    <font>
      <vertAlign val="superscript"/>
      <sz val="12"/>
      <name val="Arial CE"/>
      <charset val="238"/>
    </font>
    <font>
      <b/>
      <sz val="12"/>
      <name val="Arial CE"/>
      <charset val="238"/>
    </font>
    <font>
      <sz val="12"/>
      <color rgb="FFFF0000"/>
      <name val="Arial"/>
      <family val="2"/>
      <charset val="238"/>
    </font>
    <font>
      <i/>
      <sz val="14"/>
      <name val="Arial"/>
      <family val="2"/>
      <charset val="238"/>
    </font>
    <font>
      <b/>
      <i/>
      <sz val="12"/>
      <name val="Century Gothic"/>
      <family val="2"/>
      <charset val="238"/>
    </font>
    <font>
      <i/>
      <sz val="12"/>
      <name val="Century Gothic"/>
      <family val="2"/>
      <charset val="238"/>
    </font>
    <font>
      <sz val="11"/>
      <name val="Czcionka tekstu podstawowego"/>
      <family val="2"/>
      <charset val="238"/>
    </font>
    <font>
      <i/>
      <vertAlign val="superscript"/>
      <sz val="12"/>
      <name val="Arial CE"/>
      <charset val="238"/>
    </font>
    <font>
      <vertAlign val="superscript"/>
      <sz val="14"/>
      <name val="Arial CE"/>
      <charset val="238"/>
    </font>
    <font>
      <i/>
      <sz val="12"/>
      <color rgb="FFFF0000"/>
      <name val="Century Gothic"/>
      <family val="2"/>
      <charset val="238"/>
    </font>
    <font>
      <i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color rgb="FFFF0000"/>
      <name val="Century Gothic"/>
      <family val="2"/>
      <charset val="238"/>
    </font>
    <font>
      <sz val="10"/>
      <color rgb="FFFF0000"/>
      <name val="Arial CE"/>
      <charset val="238"/>
    </font>
    <font>
      <i/>
      <sz val="12"/>
      <color rgb="FFFF0000"/>
      <name val="Arial CE"/>
      <charset val="238"/>
    </font>
    <font>
      <sz val="12"/>
      <color rgb="FFFF0000"/>
      <name val="Arial CE"/>
      <charset val="238"/>
    </font>
    <font>
      <b/>
      <i/>
      <sz val="14"/>
      <color rgb="FFFF0000"/>
      <name val="Arial CE"/>
      <charset val="238"/>
    </font>
    <font>
      <b/>
      <sz val="18"/>
      <color rgb="FFFF0000"/>
      <name val="Times New Roman"/>
      <family val="1"/>
      <charset val="238"/>
    </font>
    <font>
      <b/>
      <i/>
      <sz val="11"/>
      <color rgb="FFFF0000"/>
      <name val="Arial"/>
      <family val="2"/>
      <charset val="238"/>
    </font>
    <font>
      <sz val="12"/>
      <color rgb="FFFF0000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5" fillId="0" borderId="0" applyFill="0" applyBorder="0" applyAlignment="0" applyProtection="0"/>
    <xf numFmtId="165" fontId="2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/>
  </cellStyleXfs>
  <cellXfs count="13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43" fontId="1" fillId="0" borderId="0" xfId="0" applyNumberFormat="1" applyFont="1" applyFill="1" applyAlignment="1">
      <alignment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7" fontId="23" fillId="0" borderId="1" xfId="1" applyNumberFormat="1" applyFont="1" applyFill="1" applyBorder="1" applyAlignment="1" applyProtection="1">
      <alignment horizontal="center" vertical="center" wrapText="1"/>
    </xf>
    <xf numFmtId="165" fontId="23" fillId="0" borderId="0" xfId="1" applyFont="1" applyFill="1" applyBorder="1" applyAlignment="1">
      <alignment horizontal="center" vertical="center" wrapText="1"/>
    </xf>
    <xf numFmtId="166" fontId="23" fillId="0" borderId="1" xfId="3" applyNumberFormat="1" applyFont="1" applyFill="1" applyBorder="1" applyAlignment="1" applyProtection="1">
      <alignment horizontal="center" vertical="center" wrapText="1"/>
    </xf>
    <xf numFmtId="7" fontId="23" fillId="0" borderId="0" xfId="3" applyNumberFormat="1" applyFont="1" applyFill="1" applyBorder="1" applyAlignment="1" applyProtection="1">
      <alignment horizontal="center" vertical="center" wrapText="1"/>
    </xf>
    <xf numFmtId="164" fontId="22" fillId="0" borderId="18" xfId="3" applyNumberFormat="1" applyFont="1" applyFill="1" applyBorder="1" applyAlignment="1" applyProtection="1">
      <alignment horizontal="center" vertical="center" wrapText="1"/>
    </xf>
    <xf numFmtId="164" fontId="22" fillId="3" borderId="6" xfId="0" applyNumberFormat="1" applyFont="1" applyFill="1" applyBorder="1" applyAlignment="1">
      <alignment vertical="center" wrapText="1"/>
    </xf>
    <xf numFmtId="164" fontId="22" fillId="3" borderId="6" xfId="1" applyNumberFormat="1" applyFont="1" applyFill="1" applyBorder="1" applyAlignment="1" applyProtection="1">
      <alignment horizontal="center" vertical="center" wrapText="1"/>
    </xf>
    <xf numFmtId="164" fontId="22" fillId="0" borderId="18" xfId="3" applyNumberFormat="1" applyFont="1" applyFill="1" applyBorder="1" applyAlignment="1" applyProtection="1">
      <alignment vertical="center" wrapText="1"/>
    </xf>
    <xf numFmtId="164" fontId="22" fillId="6" borderId="6" xfId="1" applyNumberFormat="1" applyFont="1" applyFill="1" applyBorder="1" applyAlignment="1" applyProtection="1">
      <alignment horizontal="center" vertical="center" wrapText="1"/>
    </xf>
    <xf numFmtId="164" fontId="22" fillId="0" borderId="0" xfId="1" applyNumberFormat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0" borderId="0" xfId="0" applyFont="1"/>
    <xf numFmtId="0" fontId="16" fillId="0" borderId="41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164" fontId="22" fillId="6" borderId="45" xfId="1" applyNumberFormat="1" applyFont="1" applyFill="1" applyBorder="1" applyAlignment="1" applyProtection="1">
      <alignment horizontal="center" vertical="center" wrapText="1"/>
    </xf>
    <xf numFmtId="7" fontId="27" fillId="0" borderId="0" xfId="3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Alignment="1">
      <alignment horizontal="center" wrapText="1"/>
    </xf>
    <xf numFmtId="165" fontId="23" fillId="0" borderId="1" xfId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0" xfId="0" applyFont="1"/>
    <xf numFmtId="0" fontId="29" fillId="0" borderId="0" xfId="0" applyFont="1" applyAlignment="1">
      <alignment wrapText="1"/>
    </xf>
    <xf numFmtId="0" fontId="31" fillId="0" borderId="2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2" fontId="33" fillId="0" borderId="0" xfId="0" applyNumberFormat="1" applyFont="1" applyFill="1" applyBorder="1" applyAlignment="1">
      <alignment horizontal="center" vertical="center" wrapText="1"/>
    </xf>
    <xf numFmtId="165" fontId="27" fillId="0" borderId="0" xfId="1" applyFont="1" applyFill="1" applyBorder="1" applyAlignment="1">
      <alignment horizontal="center" vertical="center" wrapText="1"/>
    </xf>
    <xf numFmtId="164" fontId="30" fillId="0" borderId="0" xfId="1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165" fontId="27" fillId="0" borderId="0" xfId="1" applyFont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164" fontId="30" fillId="4" borderId="0" xfId="3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wrapText="1"/>
    </xf>
    <xf numFmtId="164" fontId="30" fillId="5" borderId="0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>
      <alignment wrapText="1"/>
    </xf>
    <xf numFmtId="0" fontId="29" fillId="0" borderId="0" xfId="0" applyFont="1" applyBorder="1" applyAlignment="1">
      <alignment horizontal="center" wrapText="1"/>
    </xf>
    <xf numFmtId="165" fontId="27" fillId="0" borderId="0" xfId="1" applyFont="1" applyBorder="1" applyAlignment="1">
      <alignment horizontal="center" wrapText="1"/>
    </xf>
    <xf numFmtId="166" fontId="27" fillId="0" borderId="0" xfId="0" applyNumberFormat="1" applyFont="1" applyFill="1" applyBorder="1" applyAlignment="1">
      <alignment horizontal="center" wrapText="1"/>
    </xf>
    <xf numFmtId="0" fontId="37" fillId="0" borderId="0" xfId="0" applyFont="1" applyBorder="1" applyAlignment="1">
      <alignment wrapText="1"/>
    </xf>
    <xf numFmtId="0" fontId="36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23" fillId="0" borderId="1" xfId="1" applyFont="1" applyFill="1" applyBorder="1" applyAlignment="1" applyProtection="1">
      <alignment horizontal="center" vertical="center" wrapText="1"/>
    </xf>
    <xf numFmtId="166" fontId="23" fillId="0" borderId="1" xfId="1" applyNumberFormat="1" applyFont="1" applyFill="1" applyBorder="1" applyAlignment="1" applyProtection="1">
      <alignment horizontal="center" vertical="center" wrapText="1"/>
    </xf>
    <xf numFmtId="164" fontId="22" fillId="0" borderId="9" xfId="3" applyNumberFormat="1" applyFont="1" applyFill="1" applyBorder="1" applyAlignment="1" applyProtection="1">
      <alignment horizontal="center" vertical="center" wrapText="1"/>
    </xf>
    <xf numFmtId="164" fontId="22" fillId="0" borderId="11" xfId="3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5" fontId="23" fillId="0" borderId="2" xfId="1" applyFont="1" applyFill="1" applyBorder="1" applyAlignment="1" applyProtection="1">
      <alignment horizontal="center" vertical="center" wrapText="1"/>
    </xf>
    <xf numFmtId="165" fontId="23" fillId="0" borderId="3" xfId="1" applyFont="1" applyFill="1" applyBorder="1" applyAlignment="1" applyProtection="1">
      <alignment horizontal="center" vertical="center" wrapText="1"/>
    </xf>
    <xf numFmtId="166" fontId="23" fillId="0" borderId="2" xfId="1" applyNumberFormat="1" applyFont="1" applyFill="1" applyBorder="1" applyAlignment="1" applyProtection="1">
      <alignment horizontal="center" vertical="center" wrapText="1"/>
    </xf>
    <xf numFmtId="166" fontId="23" fillId="0" borderId="3" xfId="1" applyNumberFormat="1" applyFont="1" applyFill="1" applyBorder="1" applyAlignment="1" applyProtection="1">
      <alignment horizontal="center" vertical="center" wrapText="1"/>
    </xf>
    <xf numFmtId="0" fontId="21" fillId="0" borderId="33" xfId="0" applyFont="1" applyBorder="1" applyAlignment="1">
      <alignment horizontal="right" vertical="center" wrapText="1"/>
    </xf>
    <xf numFmtId="0" fontId="21" fillId="0" borderId="34" xfId="0" applyFont="1" applyBorder="1" applyAlignment="1">
      <alignment horizontal="right" vertical="center" wrapText="1"/>
    </xf>
    <xf numFmtId="0" fontId="21" fillId="0" borderId="3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22" fillId="0" borderId="9" xfId="1" applyNumberFormat="1" applyFont="1" applyFill="1" applyBorder="1" applyAlignment="1" applyProtection="1">
      <alignment horizontal="center" vertical="center" wrapText="1"/>
    </xf>
    <xf numFmtId="164" fontId="22" fillId="0" borderId="11" xfId="1" applyNumberFormat="1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65" fontId="23" fillId="0" borderId="5" xfId="1" applyFont="1" applyFill="1" applyBorder="1" applyAlignment="1" applyProtection="1">
      <alignment horizontal="center" vertical="center" wrapText="1"/>
    </xf>
    <xf numFmtId="164" fontId="22" fillId="0" borderId="18" xfId="1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23" fillId="0" borderId="7" xfId="1" applyFont="1" applyFill="1" applyBorder="1" applyAlignment="1" applyProtection="1">
      <alignment horizontal="center" vertical="center" wrapText="1"/>
    </xf>
    <xf numFmtId="166" fontId="23" fillId="0" borderId="2" xfId="3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165" fontId="23" fillId="0" borderId="2" xfId="1" applyFont="1" applyFill="1" applyBorder="1" applyAlignment="1">
      <alignment horizontal="center" vertical="center" wrapText="1"/>
    </xf>
    <xf numFmtId="165" fontId="23" fillId="0" borderId="3" xfId="1" applyFont="1" applyFill="1" applyBorder="1" applyAlignment="1">
      <alignment horizontal="center" vertical="center" wrapText="1"/>
    </xf>
    <xf numFmtId="7" fontId="23" fillId="0" borderId="2" xfId="3" applyNumberFormat="1" applyFont="1" applyFill="1" applyBorder="1" applyAlignment="1" applyProtection="1">
      <alignment horizontal="center" vertical="center" wrapText="1"/>
    </xf>
    <xf numFmtId="7" fontId="23" fillId="0" borderId="3" xfId="3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2" fontId="17" fillId="0" borderId="15" xfId="0" applyNumberFormat="1" applyFont="1" applyFill="1" applyBorder="1" applyAlignment="1">
      <alignment horizontal="center" vertical="center" wrapText="1"/>
    </xf>
    <xf numFmtId="165" fontId="23" fillId="0" borderId="1" xfId="1" applyFont="1" applyFill="1" applyBorder="1" applyAlignment="1">
      <alignment horizontal="center" vertical="center" wrapText="1"/>
    </xf>
    <xf numFmtId="7" fontId="23" fillId="0" borderId="4" xfId="3" applyNumberFormat="1" applyFont="1" applyFill="1" applyBorder="1" applyAlignment="1" applyProtection="1">
      <alignment horizontal="center" vertical="center" wrapText="1"/>
    </xf>
    <xf numFmtId="7" fontId="23" fillId="0" borderId="15" xfId="3" applyNumberFormat="1" applyFont="1" applyFill="1" applyBorder="1" applyAlignment="1" applyProtection="1">
      <alignment horizontal="center" vertical="center" wrapText="1"/>
    </xf>
    <xf numFmtId="165" fontId="6" fillId="0" borderId="1" xfId="1" applyFont="1" applyFill="1" applyBorder="1" applyAlignment="1" applyProtection="1">
      <alignment horizontal="center" vertical="center" wrapText="1"/>
    </xf>
    <xf numFmtId="0" fontId="21" fillId="0" borderId="36" xfId="0" applyFont="1" applyBorder="1" applyAlignment="1">
      <alignment horizontal="right" vertical="center" wrapText="1"/>
    </xf>
    <xf numFmtId="0" fontId="21" fillId="0" borderId="37" xfId="0" applyFont="1" applyBorder="1" applyAlignment="1">
      <alignment horizontal="right" vertical="center" wrapText="1"/>
    </xf>
    <xf numFmtId="0" fontId="21" fillId="0" borderId="38" xfId="0" applyFont="1" applyBorder="1" applyAlignment="1">
      <alignment horizontal="right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22" fillId="0" borderId="1" xfId="1" applyNumberFormat="1" applyFont="1" applyFill="1" applyBorder="1" applyAlignment="1" applyProtection="1">
      <alignment horizontal="center" vertical="center" wrapText="1"/>
    </xf>
    <xf numFmtId="164" fontId="22" fillId="0" borderId="2" xfId="1" applyNumberFormat="1" applyFont="1" applyFill="1" applyBorder="1" applyAlignment="1" applyProtection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4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</cellXfs>
  <cellStyles count="5">
    <cellStyle name="Dziesiętny" xfId="1" builtinId="3"/>
    <cellStyle name="Dziesiętny 3" xfId="2"/>
    <cellStyle name="Dziesiętny_INWESTORSKI " xfId="3"/>
    <cellStyle name="Normalny" xfId="0" builtinId="0"/>
    <cellStyle name="Normalny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55"/>
  <sheetViews>
    <sheetView tabSelected="1" zoomScale="80" zoomScaleNormal="80" workbookViewId="0">
      <selection activeCell="I5" sqref="I5"/>
    </sheetView>
  </sheetViews>
  <sheetFormatPr defaultColWidth="9.28515625" defaultRowHeight="17.25"/>
  <cols>
    <col min="1" max="1" width="6.5703125" style="42" customWidth="1"/>
    <col min="2" max="2" width="24.28515625" style="50" customWidth="1"/>
    <col min="3" max="3" width="105.42578125" style="42" customWidth="1"/>
    <col min="4" max="4" width="11.7109375" style="50" customWidth="1"/>
    <col min="5" max="5" width="18.5703125" style="51" customWidth="1"/>
    <col min="6" max="6" width="16.42578125" style="35" customWidth="1"/>
    <col min="7" max="7" width="22.28515625" style="49" bestFit="1" customWidth="1"/>
    <col min="8" max="8" width="15.7109375" style="42" bestFit="1" customWidth="1"/>
    <col min="9" max="9" width="19.7109375" style="42" customWidth="1"/>
    <col min="10" max="16384" width="9.28515625" style="42"/>
  </cols>
  <sheetData>
    <row r="1" spans="1:8" s="4" customFormat="1" ht="63" customHeight="1">
      <c r="A1" s="136" t="s">
        <v>100</v>
      </c>
      <c r="B1" s="137"/>
      <c r="C1" s="137"/>
      <c r="D1" s="137"/>
      <c r="E1" s="137"/>
      <c r="F1" s="137"/>
      <c r="G1" s="138"/>
    </row>
    <row r="2" spans="1:8" s="4" customFormat="1" ht="21.6" customHeight="1" thickBot="1">
      <c r="A2" s="65" t="s">
        <v>39</v>
      </c>
      <c r="B2" s="66"/>
      <c r="C2" s="66"/>
      <c r="D2" s="66"/>
      <c r="E2" s="66"/>
      <c r="F2" s="66"/>
      <c r="G2" s="67"/>
    </row>
    <row r="3" spans="1:8" s="4" customFormat="1" ht="65.650000000000006" customHeight="1" thickBot="1">
      <c r="A3" s="26" t="s">
        <v>1</v>
      </c>
      <c r="B3" s="27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9" t="s">
        <v>7</v>
      </c>
    </row>
    <row r="4" spans="1:8" s="4" customFormat="1" ht="22.15" customHeight="1">
      <c r="A4" s="68" t="s">
        <v>30</v>
      </c>
      <c r="B4" s="69"/>
      <c r="C4" s="69"/>
      <c r="D4" s="69"/>
      <c r="E4" s="69"/>
      <c r="F4" s="69"/>
      <c r="G4" s="70"/>
    </row>
    <row r="5" spans="1:8" s="4" customFormat="1" ht="51.6" customHeight="1">
      <c r="A5" s="37">
        <v>1</v>
      </c>
      <c r="B5" s="38" t="s">
        <v>13</v>
      </c>
      <c r="C5" s="2" t="s">
        <v>40</v>
      </c>
      <c r="D5" s="39" t="s">
        <v>10</v>
      </c>
      <c r="E5" s="16">
        <v>0.93049999999999999</v>
      </c>
      <c r="F5" s="18"/>
      <c r="G5" s="20">
        <f>ROUND(E5*F5,2)</f>
        <v>0</v>
      </c>
    </row>
    <row r="6" spans="1:8" s="4" customFormat="1" ht="37.9" customHeight="1">
      <c r="A6" s="37">
        <v>2</v>
      </c>
      <c r="B6" s="38" t="s">
        <v>13</v>
      </c>
      <c r="C6" s="2" t="s">
        <v>25</v>
      </c>
      <c r="D6" s="39" t="s">
        <v>15</v>
      </c>
      <c r="E6" s="36">
        <v>1</v>
      </c>
      <c r="F6" s="18"/>
      <c r="G6" s="20">
        <f>ROUND(E6*F6,2)</f>
        <v>0</v>
      </c>
    </row>
    <row r="7" spans="1:8" s="4" customFormat="1" ht="22.15" customHeight="1">
      <c r="A7" s="68" t="s">
        <v>31</v>
      </c>
      <c r="B7" s="69"/>
      <c r="C7" s="69"/>
      <c r="D7" s="69"/>
      <c r="E7" s="69"/>
      <c r="F7" s="69"/>
      <c r="G7" s="70"/>
    </row>
    <row r="8" spans="1:8" s="4" customFormat="1" ht="50.65" customHeight="1">
      <c r="A8" s="71">
        <v>3</v>
      </c>
      <c r="B8" s="72" t="str">
        <f>B6</f>
        <v xml:space="preserve">Wizja w terenie 
Projekt </v>
      </c>
      <c r="C8" s="2" t="s">
        <v>64</v>
      </c>
      <c r="D8" s="73" t="s">
        <v>9</v>
      </c>
      <c r="E8" s="74">
        <f>54.2+52.5+94.2*2+345*2-90.5-11*4.5+2*179.5-4*4.5+2*243.5-9*4.5</f>
        <v>1632.6</v>
      </c>
      <c r="F8" s="75"/>
      <c r="G8" s="76">
        <f>ROUND(E8*F8,2)</f>
        <v>0</v>
      </c>
    </row>
    <row r="9" spans="1:8" s="4" customFormat="1" ht="88.9" customHeight="1">
      <c r="A9" s="71"/>
      <c r="B9" s="72"/>
      <c r="C9" s="1" t="s">
        <v>76</v>
      </c>
      <c r="D9" s="73"/>
      <c r="E9" s="74"/>
      <c r="F9" s="75"/>
      <c r="G9" s="77"/>
    </row>
    <row r="10" spans="1:8" s="4" customFormat="1" ht="60.6" customHeight="1">
      <c r="A10" s="71">
        <v>4</v>
      </c>
      <c r="B10" s="78" t="str">
        <f>B8</f>
        <v xml:space="preserve">Wizja w terenie 
Projekt </v>
      </c>
      <c r="C10" s="2" t="s">
        <v>65</v>
      </c>
      <c r="D10" s="73" t="s">
        <v>62</v>
      </c>
      <c r="E10" s="82">
        <f>9*4.5+25+9*3.5</f>
        <v>97</v>
      </c>
      <c r="F10" s="84"/>
      <c r="G10" s="76">
        <f>ROUND(E10*F10,2)</f>
        <v>0</v>
      </c>
    </row>
    <row r="11" spans="1:8" s="4" customFormat="1" ht="37.9" customHeight="1">
      <c r="A11" s="71"/>
      <c r="B11" s="79"/>
      <c r="C11" s="1" t="s">
        <v>66</v>
      </c>
      <c r="D11" s="73"/>
      <c r="E11" s="83"/>
      <c r="F11" s="85"/>
      <c r="G11" s="77"/>
      <c r="H11" s="6"/>
    </row>
    <row r="12" spans="1:8" s="4" customFormat="1" ht="61.15" customHeight="1">
      <c r="A12" s="71">
        <v>5</v>
      </c>
      <c r="B12" s="78" t="str">
        <f>B10</f>
        <v xml:space="preserve">Wizja w terenie 
Projekt </v>
      </c>
      <c r="C12" s="2" t="s">
        <v>67</v>
      </c>
      <c r="D12" s="80" t="s">
        <v>14</v>
      </c>
      <c r="E12" s="82">
        <f>53.2*2.75 +94.2 *2 + 345.2*2 +179.5 *2+243.5*2 -24*4.5*2</f>
        <v>1655.1</v>
      </c>
      <c r="F12" s="84"/>
      <c r="G12" s="76">
        <f>ROUND(E12*F12,2)</f>
        <v>0</v>
      </c>
    </row>
    <row r="13" spans="1:8" s="4" customFormat="1" ht="23.45" customHeight="1">
      <c r="A13" s="71"/>
      <c r="B13" s="79"/>
      <c r="C13" s="52" t="s">
        <v>78</v>
      </c>
      <c r="D13" s="81"/>
      <c r="E13" s="83"/>
      <c r="F13" s="85"/>
      <c r="G13" s="77"/>
    </row>
    <row r="14" spans="1:8" s="4" customFormat="1" ht="66" customHeight="1">
      <c r="A14" s="71">
        <v>6</v>
      </c>
      <c r="B14" s="78" t="str">
        <f>B12</f>
        <v xml:space="preserve">Wizja w terenie 
Projekt </v>
      </c>
      <c r="C14" s="2" t="s">
        <v>68</v>
      </c>
      <c r="D14" s="80" t="s">
        <v>14</v>
      </c>
      <c r="E14" s="82">
        <f>24*1.6 * 4.5</f>
        <v>172.8</v>
      </c>
      <c r="F14" s="84"/>
      <c r="G14" s="76">
        <f>ROUND(E14*F14,2)</f>
        <v>0</v>
      </c>
    </row>
    <row r="15" spans="1:8" s="4" customFormat="1" ht="22.9" customHeight="1">
      <c r="A15" s="71"/>
      <c r="B15" s="79"/>
      <c r="C15" s="15" t="s">
        <v>69</v>
      </c>
      <c r="D15" s="81"/>
      <c r="E15" s="83"/>
      <c r="F15" s="85"/>
      <c r="G15" s="77"/>
    </row>
    <row r="16" spans="1:8" s="4" customFormat="1" ht="83.45" customHeight="1">
      <c r="A16" s="71">
        <v>7</v>
      </c>
      <c r="B16" s="78" t="str">
        <f>B14</f>
        <v xml:space="preserve">Wizja w terenie 
Projekt </v>
      </c>
      <c r="C16" s="2" t="s">
        <v>70</v>
      </c>
      <c r="D16" s="80" t="s">
        <v>14</v>
      </c>
      <c r="E16" s="82">
        <f>5.7*4.5*5+5*8*4.5+1.5*8*4.5+24*(4.5+8)*0.5*1.8</f>
        <v>632.25</v>
      </c>
      <c r="F16" s="84"/>
      <c r="G16" s="76">
        <f>ROUND(E16*F16,2)</f>
        <v>0</v>
      </c>
    </row>
    <row r="17" spans="1:7" s="4" customFormat="1" ht="22.9" customHeight="1">
      <c r="A17" s="71"/>
      <c r="B17" s="79"/>
      <c r="C17" s="15" t="s">
        <v>77</v>
      </c>
      <c r="D17" s="81"/>
      <c r="E17" s="83"/>
      <c r="F17" s="85"/>
      <c r="G17" s="77"/>
    </row>
    <row r="18" spans="1:7" s="4" customFormat="1" ht="36.6" customHeight="1">
      <c r="A18" s="71">
        <v>8</v>
      </c>
      <c r="B18" s="78" t="str">
        <f>B16</f>
        <v xml:space="preserve">Wizja w terenie 
Projekt </v>
      </c>
      <c r="C18" s="2" t="s">
        <v>43</v>
      </c>
      <c r="D18" s="80" t="s">
        <v>14</v>
      </c>
      <c r="E18" s="82">
        <f>12.5*0.8</f>
        <v>10</v>
      </c>
      <c r="F18" s="84"/>
      <c r="G18" s="76">
        <f>ROUND(E18*F18,2)</f>
        <v>0</v>
      </c>
    </row>
    <row r="19" spans="1:7" s="4" customFormat="1" ht="25.9" customHeight="1">
      <c r="A19" s="71"/>
      <c r="B19" s="79"/>
      <c r="C19" s="15" t="s">
        <v>42</v>
      </c>
      <c r="D19" s="81"/>
      <c r="E19" s="83"/>
      <c r="F19" s="85"/>
      <c r="G19" s="77"/>
    </row>
    <row r="20" spans="1:7" s="4" customFormat="1" ht="33.6" customHeight="1">
      <c r="A20" s="71">
        <v>9</v>
      </c>
      <c r="B20" s="78" t="str">
        <f>B18</f>
        <v xml:space="preserve">Wizja w terenie 
Projekt </v>
      </c>
      <c r="C20" s="2" t="s">
        <v>44</v>
      </c>
      <c r="D20" s="73" t="s">
        <v>9</v>
      </c>
      <c r="E20" s="74">
        <f>E10</f>
        <v>97</v>
      </c>
      <c r="F20" s="75"/>
      <c r="G20" s="76">
        <f t="shared" ref="G20" si="0">ROUND(E20*F20,2)</f>
        <v>0</v>
      </c>
    </row>
    <row r="21" spans="1:7" s="4" customFormat="1" ht="22.9" customHeight="1">
      <c r="A21" s="71"/>
      <c r="B21" s="79"/>
      <c r="C21" s="1" t="s">
        <v>71</v>
      </c>
      <c r="D21" s="73"/>
      <c r="E21" s="74"/>
      <c r="F21" s="75"/>
      <c r="G21" s="77"/>
    </row>
    <row r="22" spans="1:7" s="4" customFormat="1" ht="67.150000000000006" customHeight="1">
      <c r="A22" s="71">
        <v>10</v>
      </c>
      <c r="B22" s="78" t="str">
        <f>B12</f>
        <v xml:space="preserve">Wizja w terenie 
Projekt </v>
      </c>
      <c r="C22" s="2" t="s">
        <v>45</v>
      </c>
      <c r="D22" s="80" t="s">
        <v>14</v>
      </c>
      <c r="E22" s="82">
        <f>1.8*(94.2+345.2-90.5)+179.5+243.5-24*4.5</f>
        <v>943.02</v>
      </c>
      <c r="F22" s="84"/>
      <c r="G22" s="76">
        <f>ROUND(E22*F22,2)</f>
        <v>0</v>
      </c>
    </row>
    <row r="23" spans="1:7" s="4" customFormat="1" ht="86.45" customHeight="1">
      <c r="A23" s="71"/>
      <c r="B23" s="79"/>
      <c r="C23" s="1" t="s">
        <v>80</v>
      </c>
      <c r="D23" s="81"/>
      <c r="E23" s="83"/>
      <c r="F23" s="85"/>
      <c r="G23" s="77"/>
    </row>
    <row r="24" spans="1:7" s="40" customFormat="1" ht="30">
      <c r="A24" s="71">
        <v>11</v>
      </c>
      <c r="B24" s="78" t="str">
        <f>B22</f>
        <v xml:space="preserve">Wizja w terenie 
Projekt </v>
      </c>
      <c r="C24" s="1" t="s">
        <v>46</v>
      </c>
      <c r="D24" s="73" t="s">
        <v>24</v>
      </c>
      <c r="E24" s="82">
        <v>4</v>
      </c>
      <c r="F24" s="75"/>
      <c r="G24" s="76">
        <f>ROUND(E24*F24,2)</f>
        <v>0</v>
      </c>
    </row>
    <row r="25" spans="1:7" s="40" customFormat="1" ht="21.6" customHeight="1">
      <c r="A25" s="71"/>
      <c r="B25" s="79"/>
      <c r="C25" s="1" t="s">
        <v>47</v>
      </c>
      <c r="D25" s="73"/>
      <c r="E25" s="83"/>
      <c r="F25" s="75"/>
      <c r="G25" s="77"/>
    </row>
    <row r="26" spans="1:7" s="40" customFormat="1" ht="52.9" customHeight="1">
      <c r="A26" s="71">
        <v>12</v>
      </c>
      <c r="B26" s="78" t="str">
        <f>B24</f>
        <v xml:space="preserve">Wizja w terenie 
Projekt </v>
      </c>
      <c r="C26" s="2" t="s">
        <v>90</v>
      </c>
      <c r="D26" s="73" t="s">
        <v>14</v>
      </c>
      <c r="E26" s="82">
        <f xml:space="preserve"> 53.2*2.75 +94.2 *2 + 345.2*2 +179.5 *2+243.5*2 -24*4.5*2</f>
        <v>1655.1</v>
      </c>
      <c r="F26" s="75"/>
      <c r="G26" s="76">
        <f>ROUND(E26*F26,2)</f>
        <v>0</v>
      </c>
    </row>
    <row r="27" spans="1:7" s="40" customFormat="1" ht="24.6" customHeight="1" thickBot="1">
      <c r="A27" s="71"/>
      <c r="B27" s="79"/>
      <c r="C27" s="1" t="s">
        <v>79</v>
      </c>
      <c r="D27" s="73"/>
      <c r="E27" s="83"/>
      <c r="F27" s="75"/>
      <c r="G27" s="77"/>
    </row>
    <row r="28" spans="1:7" s="4" customFormat="1" ht="23.65" customHeight="1" thickBot="1">
      <c r="A28" s="86" t="s">
        <v>57</v>
      </c>
      <c r="B28" s="87"/>
      <c r="C28" s="87"/>
      <c r="D28" s="87"/>
      <c r="E28" s="87"/>
      <c r="F28" s="88"/>
      <c r="G28" s="21">
        <f>SUM(G26,G24,G22,G20,G18,G16,G14,G12,G10,G8,G6,G5)</f>
        <v>0</v>
      </c>
    </row>
    <row r="29" spans="1:7" s="4" customFormat="1" ht="21.6" customHeight="1">
      <c r="A29" s="68" t="s">
        <v>16</v>
      </c>
      <c r="B29" s="69"/>
      <c r="C29" s="69"/>
      <c r="D29" s="69"/>
      <c r="E29" s="69"/>
      <c r="F29" s="69"/>
      <c r="G29" s="70"/>
    </row>
    <row r="30" spans="1:7" s="4" customFormat="1" ht="55.9" customHeight="1">
      <c r="A30" s="89">
        <v>13</v>
      </c>
      <c r="B30" s="78" t="str">
        <f>B22</f>
        <v xml:space="preserve">Wizja w terenie 
Projekt </v>
      </c>
      <c r="C30" s="2" t="s">
        <v>81</v>
      </c>
      <c r="D30" s="80" t="s">
        <v>14</v>
      </c>
      <c r="E30" s="82">
        <f>24*1.5*4.5</f>
        <v>162</v>
      </c>
      <c r="F30" s="84"/>
      <c r="G30" s="91">
        <f>ROUND(E30*F30,2)</f>
        <v>0</v>
      </c>
    </row>
    <row r="31" spans="1:7" s="4" customFormat="1" ht="23.45" customHeight="1">
      <c r="A31" s="90"/>
      <c r="B31" s="79"/>
      <c r="C31" s="1" t="s">
        <v>72</v>
      </c>
      <c r="D31" s="81"/>
      <c r="E31" s="83"/>
      <c r="F31" s="85"/>
      <c r="G31" s="92"/>
    </row>
    <row r="32" spans="1:7" s="4" customFormat="1" ht="46.9" customHeight="1">
      <c r="A32" s="89">
        <v>14</v>
      </c>
      <c r="B32" s="78" t="str">
        <f>B24</f>
        <v xml:space="preserve">Wizja w terenie 
Projekt </v>
      </c>
      <c r="C32" s="2" t="s">
        <v>73</v>
      </c>
      <c r="D32" s="80" t="s">
        <v>14</v>
      </c>
      <c r="E32" s="82">
        <f>E26</f>
        <v>1655.1</v>
      </c>
      <c r="F32" s="84"/>
      <c r="G32" s="91">
        <f>ROUND(E32*F32,2)</f>
        <v>0</v>
      </c>
    </row>
    <row r="33" spans="1:8" s="4" customFormat="1" ht="25.9" customHeight="1">
      <c r="A33" s="90"/>
      <c r="B33" s="79"/>
      <c r="C33" s="1" t="s">
        <v>74</v>
      </c>
      <c r="D33" s="81"/>
      <c r="E33" s="83"/>
      <c r="F33" s="85"/>
      <c r="G33" s="92"/>
    </row>
    <row r="34" spans="1:8" s="4" customFormat="1" ht="26.45" customHeight="1">
      <c r="A34" s="89">
        <v>15</v>
      </c>
      <c r="B34" s="78" t="str">
        <f>B32</f>
        <v xml:space="preserve">Wizja w terenie 
Projekt </v>
      </c>
      <c r="C34" s="1" t="s">
        <v>75</v>
      </c>
      <c r="D34" s="80" t="s">
        <v>14</v>
      </c>
      <c r="E34" s="82">
        <f>E22</f>
        <v>943.02</v>
      </c>
      <c r="F34" s="84"/>
      <c r="G34" s="91">
        <f>ROUND(E34*F34,2)</f>
        <v>0</v>
      </c>
    </row>
    <row r="35" spans="1:8" s="4" customFormat="1" ht="29.45" customHeight="1">
      <c r="A35" s="90"/>
      <c r="B35" s="79"/>
      <c r="C35" s="1" t="s">
        <v>82</v>
      </c>
      <c r="D35" s="81"/>
      <c r="E35" s="83"/>
      <c r="F35" s="85"/>
      <c r="G35" s="92"/>
    </row>
    <row r="36" spans="1:8" s="4" customFormat="1" ht="23.65" customHeight="1">
      <c r="A36" s="68" t="s">
        <v>17</v>
      </c>
      <c r="B36" s="69"/>
      <c r="C36" s="69"/>
      <c r="D36" s="69"/>
      <c r="E36" s="69"/>
      <c r="F36" s="69"/>
      <c r="G36" s="70"/>
    </row>
    <row r="37" spans="1:8" s="4" customFormat="1" ht="57" customHeight="1">
      <c r="A37" s="93">
        <v>15</v>
      </c>
      <c r="B37" s="72" t="str">
        <f>B32</f>
        <v xml:space="preserve">Wizja w terenie 
Projekt </v>
      </c>
      <c r="C37" s="2" t="s">
        <v>85</v>
      </c>
      <c r="D37" s="73" t="s">
        <v>14</v>
      </c>
      <c r="E37" s="94">
        <f>1.5*54.2+94.2*1.5+ 58.5*1.5+90.5*1+(345.2-58.5-90.5)*1.5+179.5*1.5+243.5*1.5</f>
        <v>1329.65</v>
      </c>
      <c r="F37" s="75"/>
      <c r="G37" s="95">
        <f t="shared" ref="G37" si="1">ROUND(E37*F37,)</f>
        <v>0</v>
      </c>
      <c r="H37" s="6"/>
    </row>
    <row r="38" spans="1:8" s="4" customFormat="1" ht="51" customHeight="1">
      <c r="A38" s="93"/>
      <c r="B38" s="72"/>
      <c r="C38" s="1" t="s">
        <v>84</v>
      </c>
      <c r="D38" s="73"/>
      <c r="E38" s="94"/>
      <c r="F38" s="75"/>
      <c r="G38" s="95"/>
    </row>
    <row r="39" spans="1:8" s="4" customFormat="1" ht="36.6" customHeight="1">
      <c r="A39" s="93">
        <v>16</v>
      </c>
      <c r="B39" s="72" t="str">
        <f>B34</f>
        <v xml:space="preserve">Wizja w terenie 
Projekt </v>
      </c>
      <c r="C39" s="2" t="s">
        <v>88</v>
      </c>
      <c r="D39" s="73" t="s">
        <v>14</v>
      </c>
      <c r="E39" s="94">
        <f>24*4.5*2</f>
        <v>216</v>
      </c>
      <c r="F39" s="75"/>
      <c r="G39" s="95">
        <f t="shared" ref="G39:G41" si="2">ROUND(E39*F39,)</f>
        <v>0</v>
      </c>
      <c r="H39" s="4" t="s">
        <v>41</v>
      </c>
    </row>
    <row r="40" spans="1:8" s="4" customFormat="1" ht="22.9" customHeight="1">
      <c r="A40" s="93"/>
      <c r="B40" s="72"/>
      <c r="C40" s="1" t="s">
        <v>83</v>
      </c>
      <c r="D40" s="73"/>
      <c r="E40" s="94"/>
      <c r="F40" s="75"/>
      <c r="G40" s="95"/>
    </row>
    <row r="41" spans="1:8" s="4" customFormat="1" ht="34.15" customHeight="1">
      <c r="A41" s="93">
        <v>17</v>
      </c>
      <c r="B41" s="78" t="str">
        <f>B34</f>
        <v xml:space="preserve">Wizja w terenie 
Projekt </v>
      </c>
      <c r="C41" s="2" t="s">
        <v>89</v>
      </c>
      <c r="D41" s="80" t="s">
        <v>14</v>
      </c>
      <c r="E41" s="94">
        <v>1833.2</v>
      </c>
      <c r="F41" s="84"/>
      <c r="G41" s="95">
        <f t="shared" si="2"/>
        <v>0</v>
      </c>
    </row>
    <row r="42" spans="1:8" s="4" customFormat="1" ht="35.25" customHeight="1">
      <c r="A42" s="93"/>
      <c r="B42" s="79"/>
      <c r="C42" s="1" t="s">
        <v>91</v>
      </c>
      <c r="D42" s="81"/>
      <c r="E42" s="94"/>
      <c r="F42" s="85"/>
      <c r="G42" s="95"/>
    </row>
    <row r="43" spans="1:8" s="4" customFormat="1" ht="22.15" customHeight="1">
      <c r="A43" s="68" t="s">
        <v>21</v>
      </c>
      <c r="B43" s="69"/>
      <c r="C43" s="69"/>
      <c r="D43" s="69"/>
      <c r="E43" s="69"/>
      <c r="F43" s="69"/>
      <c r="G43" s="70"/>
    </row>
    <row r="44" spans="1:8" s="4" customFormat="1" ht="51" customHeight="1">
      <c r="A44" s="93">
        <v>18</v>
      </c>
      <c r="B44" s="72" t="str">
        <f>B41</f>
        <v xml:space="preserve">Wizja w terenie 
Projekt </v>
      </c>
      <c r="C44" s="2" t="s">
        <v>86</v>
      </c>
      <c r="D44" s="73" t="s">
        <v>14</v>
      </c>
      <c r="E44" s="74">
        <f>1833.2-216.2</f>
        <v>1617</v>
      </c>
      <c r="F44" s="75"/>
      <c r="G44" s="95">
        <f>ROUND(E44*F44,2)</f>
        <v>0</v>
      </c>
    </row>
    <row r="45" spans="1:8" s="4" customFormat="1" ht="24.6" customHeight="1" thickBot="1">
      <c r="A45" s="93"/>
      <c r="B45" s="72"/>
      <c r="C45" s="1" t="s">
        <v>87</v>
      </c>
      <c r="D45" s="73"/>
      <c r="E45" s="74"/>
      <c r="F45" s="75"/>
      <c r="G45" s="95"/>
    </row>
    <row r="46" spans="1:8" s="4" customFormat="1" ht="21" customHeight="1" thickBot="1">
      <c r="A46" s="86" t="s">
        <v>8</v>
      </c>
      <c r="B46" s="87"/>
      <c r="C46" s="87"/>
      <c r="D46" s="87"/>
      <c r="E46" s="87"/>
      <c r="F46" s="88"/>
      <c r="G46" s="22">
        <f>SUM(G44,G41,G39,G37,G34,G32,G30,)</f>
        <v>0</v>
      </c>
    </row>
    <row r="47" spans="1:8" s="4" customFormat="1" ht="21.6" customHeight="1">
      <c r="A47" s="68" t="s">
        <v>18</v>
      </c>
      <c r="B47" s="69"/>
      <c r="C47" s="69"/>
      <c r="D47" s="69"/>
      <c r="E47" s="69"/>
      <c r="F47" s="69"/>
      <c r="G47" s="70"/>
    </row>
    <row r="48" spans="1:8" s="4" customFormat="1" ht="33.6" customHeight="1">
      <c r="A48" s="89">
        <v>19</v>
      </c>
      <c r="B48" s="78" t="str">
        <f>B44</f>
        <v xml:space="preserve">Wizja w terenie 
Projekt </v>
      </c>
      <c r="C48" s="2" t="s">
        <v>92</v>
      </c>
      <c r="D48" s="80" t="s">
        <v>14</v>
      </c>
      <c r="E48" s="82">
        <f>1.5 *243.5</f>
        <v>365.25</v>
      </c>
      <c r="F48" s="100"/>
      <c r="G48" s="76">
        <f>ROUND(F48*E48,2)</f>
        <v>0</v>
      </c>
    </row>
    <row r="49" spans="1:9" s="4" customFormat="1" ht="22.15" customHeight="1">
      <c r="A49" s="96"/>
      <c r="B49" s="97"/>
      <c r="C49" s="1" t="s">
        <v>94</v>
      </c>
      <c r="D49" s="98"/>
      <c r="E49" s="99"/>
      <c r="F49" s="101"/>
      <c r="G49" s="77"/>
    </row>
    <row r="50" spans="1:9" s="4" customFormat="1" ht="49.5" customHeight="1">
      <c r="A50" s="89">
        <v>20</v>
      </c>
      <c r="B50" s="78" t="str">
        <f>B48</f>
        <v xml:space="preserve">Wizja w terenie 
Projekt </v>
      </c>
      <c r="C50" s="2" t="s">
        <v>93</v>
      </c>
      <c r="D50" s="80" t="s">
        <v>14</v>
      </c>
      <c r="E50" s="82">
        <f>E37</f>
        <v>1329.65</v>
      </c>
      <c r="F50" s="100"/>
      <c r="G50" s="76">
        <f t="shared" ref="G50" si="3">ROUND(F50*E50,2)</f>
        <v>0</v>
      </c>
    </row>
    <row r="51" spans="1:9" s="4" customFormat="1" ht="50.25" customHeight="1">
      <c r="A51" s="96"/>
      <c r="B51" s="97"/>
      <c r="C51" s="1" t="str">
        <f>C38</f>
        <v xml:space="preserve">F=1,50*54,20+94,20*1,50+ 58,50*1,50+90,50*1,00+(345,20-58,50-90,50)*1,5+179,50*1,5+243,50*1,50 = 
1 329,65 m2 -  powierzchnia chodników przy ścieżce. </v>
      </c>
      <c r="D51" s="98"/>
      <c r="E51" s="99"/>
      <c r="F51" s="101"/>
      <c r="G51" s="77"/>
    </row>
    <row r="52" spans="1:9" s="4" customFormat="1" ht="24" customHeight="1">
      <c r="A52" s="68" t="s">
        <v>26</v>
      </c>
      <c r="B52" s="69"/>
      <c r="C52" s="69"/>
      <c r="D52" s="69"/>
      <c r="E52" s="69"/>
      <c r="F52" s="69"/>
      <c r="G52" s="70"/>
    </row>
    <row r="53" spans="1:9" s="4" customFormat="1" ht="53.25" customHeight="1">
      <c r="A53" s="89">
        <v>21</v>
      </c>
      <c r="B53" s="78" t="str">
        <f>B48</f>
        <v xml:space="preserve">Wizja w terenie 
Projekt </v>
      </c>
      <c r="C53" s="2" t="s">
        <v>48</v>
      </c>
      <c r="D53" s="80" t="s">
        <v>14</v>
      </c>
      <c r="E53" s="82">
        <f>2*(930.5-6-11.2-6-4.5)</f>
        <v>1805.6</v>
      </c>
      <c r="F53" s="100"/>
      <c r="G53" s="76">
        <f>ROUND(F53*E53,2)</f>
        <v>0</v>
      </c>
    </row>
    <row r="54" spans="1:9" s="4" customFormat="1" ht="23.65" customHeight="1">
      <c r="A54" s="96"/>
      <c r="B54" s="97"/>
      <c r="C54" s="1" t="s">
        <v>49</v>
      </c>
      <c r="D54" s="98"/>
      <c r="E54" s="99"/>
      <c r="F54" s="101"/>
      <c r="G54" s="77"/>
    </row>
    <row r="55" spans="1:9" s="4" customFormat="1" ht="19.149999999999999" customHeight="1" thickBot="1">
      <c r="A55" s="96"/>
      <c r="B55" s="97"/>
      <c r="C55" s="1" t="s">
        <v>27</v>
      </c>
      <c r="D55" s="98"/>
      <c r="E55" s="99"/>
      <c r="F55" s="18"/>
      <c r="G55" s="23">
        <f>ROUND(F55*E53,2)</f>
        <v>0</v>
      </c>
    </row>
    <row r="56" spans="1:9" s="4" customFormat="1" ht="22.9" customHeight="1" thickBot="1">
      <c r="A56" s="86" t="s">
        <v>12</v>
      </c>
      <c r="B56" s="87"/>
      <c r="C56" s="87"/>
      <c r="D56" s="87"/>
      <c r="E56" s="87"/>
      <c r="F56" s="88"/>
      <c r="G56" s="22">
        <f>SUM(G48,G53,G55,G50)</f>
        <v>0</v>
      </c>
    </row>
    <row r="57" spans="1:9" s="4" customFormat="1" ht="24" customHeight="1">
      <c r="A57" s="68" t="s">
        <v>28</v>
      </c>
      <c r="B57" s="69"/>
      <c r="C57" s="69"/>
      <c r="D57" s="69"/>
      <c r="E57" s="69"/>
      <c r="F57" s="69"/>
      <c r="G57" s="70"/>
    </row>
    <row r="58" spans="1:9" s="4" customFormat="1" ht="34.9" customHeight="1">
      <c r="A58" s="89">
        <v>24</v>
      </c>
      <c r="B58" s="78" t="str">
        <f>B53</f>
        <v xml:space="preserve">Wizja w terenie 
Projekt </v>
      </c>
      <c r="C58" s="2" t="s">
        <v>53</v>
      </c>
      <c r="D58" s="80" t="s">
        <v>14</v>
      </c>
      <c r="E58" s="82">
        <v>150</v>
      </c>
      <c r="F58" s="100"/>
      <c r="G58" s="76">
        <f>ROUND(F58*E58,2)</f>
        <v>0</v>
      </c>
    </row>
    <row r="59" spans="1:9" s="4" customFormat="1" ht="25.9" customHeight="1" thickBot="1">
      <c r="A59" s="96"/>
      <c r="B59" s="97"/>
      <c r="C59" s="1" t="s">
        <v>50</v>
      </c>
      <c r="D59" s="98"/>
      <c r="E59" s="99"/>
      <c r="F59" s="101"/>
      <c r="G59" s="77"/>
    </row>
    <row r="60" spans="1:9" s="4" customFormat="1" ht="22.9" customHeight="1" thickBot="1">
      <c r="A60" s="86" t="s">
        <v>29</v>
      </c>
      <c r="B60" s="87"/>
      <c r="C60" s="87"/>
      <c r="D60" s="87"/>
      <c r="E60" s="87"/>
      <c r="F60" s="88"/>
      <c r="G60" s="22">
        <f>SUM(G58)</f>
        <v>0</v>
      </c>
    </row>
    <row r="61" spans="1:9" s="5" customFormat="1" ht="22.15" customHeight="1">
      <c r="A61" s="68" t="s">
        <v>20</v>
      </c>
      <c r="B61" s="69"/>
      <c r="C61" s="69"/>
      <c r="D61" s="69"/>
      <c r="E61" s="69"/>
      <c r="F61" s="69"/>
      <c r="G61" s="70"/>
      <c r="H61" s="3"/>
      <c r="I61" s="3"/>
    </row>
    <row r="62" spans="1:9" s="5" customFormat="1" ht="25.9" customHeight="1">
      <c r="A62" s="102">
        <v>25</v>
      </c>
      <c r="B62" s="103" t="str">
        <f>B58</f>
        <v xml:space="preserve">Wizja w terenie 
Projekt </v>
      </c>
      <c r="C62" s="7" t="s">
        <v>51</v>
      </c>
      <c r="D62" s="110" t="s">
        <v>37</v>
      </c>
      <c r="E62" s="106">
        <f xml:space="preserve"> 0.662*48</f>
        <v>31.776000000000003</v>
      </c>
      <c r="F62" s="108"/>
      <c r="G62" s="95">
        <f>E62*F62</f>
        <v>0</v>
      </c>
      <c r="H62" s="3"/>
      <c r="I62" s="3"/>
    </row>
    <row r="63" spans="1:9" s="5" customFormat="1" ht="22.9" customHeight="1">
      <c r="A63" s="102"/>
      <c r="B63" s="103"/>
      <c r="C63" s="8" t="s">
        <v>63</v>
      </c>
      <c r="D63" s="111"/>
      <c r="E63" s="107"/>
      <c r="F63" s="109"/>
      <c r="G63" s="95"/>
      <c r="H63" s="3"/>
      <c r="I63" s="3"/>
    </row>
    <row r="64" spans="1:9" s="5" customFormat="1" ht="33" customHeight="1">
      <c r="A64" s="102">
        <v>26</v>
      </c>
      <c r="B64" s="103" t="str">
        <f>B62</f>
        <v xml:space="preserve">Wizja w terenie 
Projekt </v>
      </c>
      <c r="C64" s="7" t="s">
        <v>38</v>
      </c>
      <c r="D64" s="104" t="s">
        <v>24</v>
      </c>
      <c r="E64" s="106">
        <f>20+1+2</f>
        <v>23</v>
      </c>
      <c r="F64" s="108"/>
      <c r="G64" s="95">
        <f t="shared" ref="G64" si="4">ROUND(E64*F64,2)</f>
        <v>0</v>
      </c>
      <c r="H64" s="3"/>
      <c r="I64" s="3"/>
    </row>
    <row r="65" spans="1:9" s="5" customFormat="1" ht="53.65" customHeight="1">
      <c r="A65" s="102"/>
      <c r="B65" s="103"/>
      <c r="C65" s="8" t="s">
        <v>52</v>
      </c>
      <c r="D65" s="105"/>
      <c r="E65" s="107"/>
      <c r="F65" s="109"/>
      <c r="G65" s="95"/>
      <c r="H65" s="3"/>
      <c r="I65" s="3"/>
    </row>
    <row r="66" spans="1:9" s="5" customFormat="1" ht="33" customHeight="1">
      <c r="A66" s="102">
        <v>27</v>
      </c>
      <c r="B66" s="103" t="str">
        <f>B64</f>
        <v xml:space="preserve">Wizja w terenie 
Projekt </v>
      </c>
      <c r="C66" s="9" t="s">
        <v>23</v>
      </c>
      <c r="D66" s="112" t="s">
        <v>15</v>
      </c>
      <c r="E66" s="114">
        <v>1</v>
      </c>
      <c r="F66" s="115"/>
      <c r="G66" s="95">
        <f t="shared" ref="G66" si="5">ROUND(E66*F66,2)</f>
        <v>0</v>
      </c>
      <c r="H66" s="3"/>
      <c r="I66" s="3"/>
    </row>
    <row r="67" spans="1:9" s="5" customFormat="1" ht="20.25" customHeight="1">
      <c r="A67" s="102"/>
      <c r="B67" s="103"/>
      <c r="C67" s="10" t="s">
        <v>11</v>
      </c>
      <c r="D67" s="113"/>
      <c r="E67" s="114"/>
      <c r="F67" s="116"/>
      <c r="G67" s="95"/>
      <c r="H67" s="3"/>
      <c r="I67" s="3"/>
    </row>
    <row r="68" spans="1:9" s="5" customFormat="1" ht="20.25" customHeight="1">
      <c r="A68" s="102">
        <v>28</v>
      </c>
      <c r="B68" s="103" t="str">
        <f>B66</f>
        <v xml:space="preserve">Wizja w terenie 
Projekt </v>
      </c>
      <c r="C68" s="9" t="s">
        <v>58</v>
      </c>
      <c r="D68" s="112" t="s">
        <v>9</v>
      </c>
      <c r="E68" s="114">
        <v>38</v>
      </c>
      <c r="F68" s="115"/>
      <c r="G68" s="95">
        <f t="shared" ref="G68" si="6">ROUND(E68*F68,2)</f>
        <v>0</v>
      </c>
      <c r="H68" s="3"/>
      <c r="I68" s="3"/>
    </row>
    <row r="69" spans="1:9" s="5" customFormat="1" ht="20.25" customHeight="1" thickBot="1">
      <c r="A69" s="102"/>
      <c r="B69" s="103"/>
      <c r="C69" s="10" t="s">
        <v>59</v>
      </c>
      <c r="D69" s="113"/>
      <c r="E69" s="114"/>
      <c r="F69" s="116"/>
      <c r="G69" s="95"/>
      <c r="H69" s="3"/>
      <c r="I69" s="3"/>
    </row>
    <row r="70" spans="1:9" s="5" customFormat="1" ht="19.899999999999999" customHeight="1" thickBot="1">
      <c r="A70" s="118" t="s">
        <v>36</v>
      </c>
      <c r="B70" s="119"/>
      <c r="C70" s="119"/>
      <c r="D70" s="119"/>
      <c r="E70" s="119"/>
      <c r="F70" s="120"/>
      <c r="G70" s="22">
        <f>SUM(G62,G64,G66,G68)</f>
        <v>0</v>
      </c>
      <c r="H70" s="3"/>
      <c r="I70" s="3"/>
    </row>
    <row r="71" spans="1:9" s="4" customFormat="1" ht="20.65" customHeight="1">
      <c r="A71" s="68" t="s">
        <v>19</v>
      </c>
      <c r="B71" s="69"/>
      <c r="C71" s="69"/>
      <c r="D71" s="69"/>
      <c r="E71" s="69"/>
      <c r="F71" s="69"/>
      <c r="G71" s="70"/>
    </row>
    <row r="72" spans="1:9" s="4" customFormat="1" ht="42.75" customHeight="1">
      <c r="A72" s="71">
        <v>29</v>
      </c>
      <c r="B72" s="72" t="str">
        <f>B66</f>
        <v xml:space="preserve">Wizja w terenie 
Projekt </v>
      </c>
      <c r="C72" s="2" t="s">
        <v>97</v>
      </c>
      <c r="D72" s="117" t="s">
        <v>9</v>
      </c>
      <c r="E72" s="74">
        <f>E10</f>
        <v>97</v>
      </c>
      <c r="F72" s="75"/>
      <c r="G72" s="95">
        <f>ROUND(E72*F72,2)</f>
        <v>0</v>
      </c>
    </row>
    <row r="73" spans="1:9" s="4" customFormat="1" ht="18.600000000000001" customHeight="1">
      <c r="A73" s="71"/>
      <c r="B73" s="72"/>
      <c r="C73" s="1" t="s">
        <v>95</v>
      </c>
      <c r="D73" s="117"/>
      <c r="E73" s="74"/>
      <c r="F73" s="75"/>
      <c r="G73" s="95"/>
    </row>
    <row r="74" spans="1:9" s="4" customFormat="1" ht="20.65" customHeight="1">
      <c r="A74" s="71">
        <v>30</v>
      </c>
      <c r="B74" s="72" t="str">
        <f>B72</f>
        <v xml:space="preserve">Wizja w terenie 
Projekt </v>
      </c>
      <c r="C74" s="2" t="s">
        <v>22</v>
      </c>
      <c r="D74" s="117" t="s">
        <v>9</v>
      </c>
      <c r="E74" s="74">
        <f>54.2+52.5+94.2*2+150+(345.2-150)*2+179.5*2+243.5*2</f>
        <v>1681.5</v>
      </c>
      <c r="F74" s="75"/>
      <c r="G74" s="95">
        <f t="shared" ref="G74" si="7">ROUND(E74*F74,2)</f>
        <v>0</v>
      </c>
    </row>
    <row r="75" spans="1:9" s="4" customFormat="1" ht="22.15" customHeight="1" thickBot="1">
      <c r="A75" s="71"/>
      <c r="B75" s="72"/>
      <c r="C75" s="1" t="s">
        <v>96</v>
      </c>
      <c r="D75" s="117"/>
      <c r="E75" s="74"/>
      <c r="F75" s="75"/>
      <c r="G75" s="95"/>
    </row>
    <row r="76" spans="1:9" s="4" customFormat="1" ht="21.6" customHeight="1" thickBot="1">
      <c r="A76" s="86" t="s">
        <v>0</v>
      </c>
      <c r="B76" s="87"/>
      <c r="C76" s="87"/>
      <c r="D76" s="87"/>
      <c r="E76" s="87"/>
      <c r="F76" s="88"/>
      <c r="G76" s="22">
        <f>G72+G74</f>
        <v>0</v>
      </c>
    </row>
    <row r="77" spans="1:9" s="30" customFormat="1" ht="22.15" customHeight="1">
      <c r="A77" s="68" t="s">
        <v>54</v>
      </c>
      <c r="B77" s="69"/>
      <c r="C77" s="128"/>
      <c r="D77" s="128"/>
      <c r="E77" s="128"/>
      <c r="F77" s="128"/>
      <c r="G77" s="129"/>
    </row>
    <row r="78" spans="1:9" s="30" customFormat="1" ht="43.9" customHeight="1">
      <c r="A78" s="121">
        <v>31</v>
      </c>
      <c r="B78" s="122" t="str">
        <f>B74</f>
        <v xml:space="preserve">Wizja w terenie 
Projekt </v>
      </c>
      <c r="C78" s="31" t="s">
        <v>61</v>
      </c>
      <c r="D78" s="124" t="s">
        <v>24</v>
      </c>
      <c r="E78" s="74">
        <v>33</v>
      </c>
      <c r="F78" s="75"/>
      <c r="G78" s="126">
        <f>ROUND(E78*F78,2)</f>
        <v>0</v>
      </c>
    </row>
    <row r="79" spans="1:9" s="30" customFormat="1" ht="19.899999999999999" customHeight="1">
      <c r="A79" s="121"/>
      <c r="B79" s="123"/>
      <c r="C79" s="32" t="s">
        <v>98</v>
      </c>
      <c r="D79" s="125"/>
      <c r="E79" s="74"/>
      <c r="F79" s="75"/>
      <c r="G79" s="126"/>
    </row>
    <row r="80" spans="1:9" s="30" customFormat="1" ht="43.9" customHeight="1">
      <c r="A80" s="121">
        <v>32</v>
      </c>
      <c r="B80" s="122" t="str">
        <f>B72</f>
        <v xml:space="preserve">Wizja w terenie 
Projekt </v>
      </c>
      <c r="C80" s="31" t="s">
        <v>55</v>
      </c>
      <c r="D80" s="124" t="s">
        <v>56</v>
      </c>
      <c r="E80" s="74">
        <f xml:space="preserve"> 1.5 *(930.5-6-11.2-6-4.5-16*4.5-68)</f>
        <v>1144.1999999999998</v>
      </c>
      <c r="F80" s="75"/>
      <c r="G80" s="126">
        <f>ROUND(E80*F80,2)</f>
        <v>0</v>
      </c>
    </row>
    <row r="81" spans="1:9" s="30" customFormat="1" ht="19.899999999999999" customHeight="1" thickBot="1">
      <c r="A81" s="121"/>
      <c r="B81" s="123"/>
      <c r="C81" s="32" t="s">
        <v>99</v>
      </c>
      <c r="D81" s="125"/>
      <c r="E81" s="74"/>
      <c r="F81" s="75"/>
      <c r="G81" s="127"/>
    </row>
    <row r="82" spans="1:9" s="4" customFormat="1" ht="21.6" customHeight="1" thickBot="1">
      <c r="A82" s="86" t="s">
        <v>60</v>
      </c>
      <c r="B82" s="87"/>
      <c r="C82" s="87"/>
      <c r="D82" s="87"/>
      <c r="E82" s="87"/>
      <c r="F82" s="88"/>
      <c r="G82" s="22">
        <f>G80+G78</f>
        <v>0</v>
      </c>
    </row>
    <row r="83" spans="1:9" s="5" customFormat="1" ht="23.65" customHeight="1" thickBot="1">
      <c r="A83" s="11"/>
      <c r="B83" s="12"/>
      <c r="C83" s="13"/>
      <c r="D83" s="132" t="s">
        <v>32</v>
      </c>
      <c r="E83" s="132"/>
      <c r="F83" s="132"/>
      <c r="G83" s="24">
        <f>SUM(G76,G70,G60,G56,G46,G28,G82)</f>
        <v>0</v>
      </c>
      <c r="H83" s="3"/>
      <c r="I83" s="3"/>
    </row>
    <row r="84" spans="1:9" s="5" customFormat="1" ht="22.9" customHeight="1" thickBot="1">
      <c r="A84" s="11"/>
      <c r="B84" s="12"/>
      <c r="C84" s="13"/>
      <c r="D84" s="132" t="s">
        <v>33</v>
      </c>
      <c r="E84" s="132"/>
      <c r="F84" s="132"/>
      <c r="G84" s="33">
        <f>G83*0.23</f>
        <v>0</v>
      </c>
      <c r="H84" s="3"/>
      <c r="I84" s="3"/>
    </row>
    <row r="85" spans="1:9" s="5" customFormat="1" ht="23.65" customHeight="1" thickBot="1">
      <c r="A85" s="11"/>
      <c r="C85" s="13"/>
      <c r="D85" s="133" t="s">
        <v>34</v>
      </c>
      <c r="E85" s="133"/>
      <c r="F85" s="134"/>
      <c r="G85" s="24">
        <f>G83*1.23</f>
        <v>0</v>
      </c>
      <c r="H85" s="3"/>
      <c r="I85" s="3"/>
    </row>
    <row r="86" spans="1:9" s="5" customFormat="1" ht="20.25" customHeight="1">
      <c r="A86" s="11"/>
      <c r="B86" s="64" t="s">
        <v>35</v>
      </c>
      <c r="C86" s="8"/>
      <c r="D86" s="14"/>
      <c r="E86" s="17"/>
      <c r="F86" s="19"/>
      <c r="G86" s="25"/>
      <c r="H86" s="3"/>
      <c r="I86" s="3"/>
    </row>
    <row r="87" spans="1:9" s="5" customFormat="1" ht="20.25" customHeight="1">
      <c r="A87" s="11"/>
      <c r="B87" s="12"/>
      <c r="C87" s="13"/>
      <c r="D87" s="14"/>
      <c r="E87" s="17"/>
      <c r="F87" s="19"/>
      <c r="G87" s="25"/>
      <c r="H87" s="3"/>
      <c r="I87" s="3"/>
    </row>
    <row r="88" spans="1:9" ht="20.25" customHeight="1">
      <c r="A88" s="43"/>
      <c r="B88" s="44"/>
      <c r="C88" s="45"/>
      <c r="D88" s="46"/>
      <c r="E88" s="47"/>
      <c r="F88" s="34"/>
      <c r="G88" s="48"/>
      <c r="H88" s="41"/>
      <c r="I88" s="41"/>
    </row>
    <row r="89" spans="1:9" ht="20.25" customHeight="1">
      <c r="A89" s="43"/>
      <c r="B89" s="44"/>
      <c r="C89" s="45"/>
      <c r="D89" s="46"/>
      <c r="E89" s="47"/>
      <c r="F89" s="34"/>
      <c r="G89" s="48"/>
      <c r="H89" s="41"/>
      <c r="I89" s="41"/>
    </row>
    <row r="90" spans="1:9" ht="20.25" customHeight="1">
      <c r="A90" s="43"/>
      <c r="B90" s="44"/>
      <c r="C90" s="45"/>
      <c r="D90" s="46"/>
      <c r="E90" s="47"/>
      <c r="F90" s="34"/>
      <c r="G90" s="48"/>
      <c r="H90" s="41"/>
      <c r="I90" s="41"/>
    </row>
    <row r="91" spans="1:9" ht="20.25" customHeight="1">
      <c r="A91" s="43"/>
      <c r="B91" s="44"/>
      <c r="C91" s="45"/>
      <c r="D91" s="46"/>
      <c r="E91" s="47"/>
      <c r="F91" s="34"/>
      <c r="G91" s="48"/>
      <c r="H91" s="41"/>
      <c r="I91" s="41"/>
    </row>
    <row r="92" spans="1:9" ht="20.25" customHeight="1">
      <c r="A92" s="43"/>
      <c r="B92" s="44"/>
      <c r="C92" s="45"/>
      <c r="D92" s="46"/>
      <c r="E92" s="47"/>
      <c r="F92" s="34"/>
      <c r="G92" s="48"/>
      <c r="H92" s="41"/>
      <c r="I92" s="41"/>
    </row>
    <row r="93" spans="1:9" ht="20.25" customHeight="1">
      <c r="A93" s="53"/>
      <c r="B93" s="44"/>
      <c r="C93" s="45"/>
      <c r="D93" s="46"/>
      <c r="E93" s="47"/>
      <c r="F93" s="34"/>
      <c r="G93" s="48"/>
      <c r="H93" s="54"/>
      <c r="I93" s="41"/>
    </row>
    <row r="94" spans="1:9" ht="20.25" customHeight="1">
      <c r="A94" s="53"/>
      <c r="B94" s="44"/>
      <c r="C94" s="45"/>
      <c r="D94" s="46"/>
      <c r="E94" s="47"/>
      <c r="F94" s="34"/>
      <c r="G94" s="48"/>
      <c r="H94" s="54"/>
      <c r="I94" s="41"/>
    </row>
    <row r="95" spans="1:9" ht="20.25" customHeight="1">
      <c r="A95" s="53"/>
      <c r="B95" s="44"/>
      <c r="C95" s="45"/>
      <c r="D95" s="46"/>
      <c r="E95" s="47"/>
      <c r="F95" s="34"/>
      <c r="G95" s="48"/>
      <c r="H95" s="54"/>
      <c r="I95" s="41"/>
    </row>
    <row r="96" spans="1:9" ht="20.25" customHeight="1">
      <c r="A96" s="53"/>
      <c r="B96" s="44"/>
      <c r="C96" s="45"/>
      <c r="D96" s="46"/>
      <c r="E96" s="47"/>
      <c r="F96" s="34"/>
      <c r="G96" s="48"/>
      <c r="H96" s="54"/>
      <c r="I96" s="41"/>
    </row>
    <row r="97" spans="1:9" ht="20.25" customHeight="1">
      <c r="A97" s="53"/>
      <c r="B97" s="44"/>
      <c r="C97" s="45"/>
      <c r="D97" s="46"/>
      <c r="E97" s="47"/>
      <c r="F97" s="34"/>
      <c r="G97" s="48"/>
      <c r="H97" s="54"/>
      <c r="I97" s="41"/>
    </row>
    <row r="98" spans="1:9" ht="20.25" customHeight="1">
      <c r="A98" s="53"/>
      <c r="B98" s="44"/>
      <c r="C98" s="45"/>
      <c r="D98" s="46"/>
      <c r="E98" s="47"/>
      <c r="F98" s="34"/>
      <c r="G98" s="48"/>
      <c r="H98" s="54"/>
      <c r="I98" s="41"/>
    </row>
    <row r="99" spans="1:9" ht="20.25" customHeight="1">
      <c r="A99" s="53"/>
      <c r="B99" s="44"/>
      <c r="C99" s="45"/>
      <c r="D99" s="46"/>
      <c r="E99" s="47"/>
      <c r="F99" s="34"/>
      <c r="G99" s="48"/>
      <c r="H99" s="54"/>
      <c r="I99" s="41"/>
    </row>
    <row r="100" spans="1:9" ht="20.25" customHeight="1">
      <c r="A100" s="53"/>
      <c r="B100" s="44"/>
      <c r="C100" s="45"/>
      <c r="D100" s="46"/>
      <c r="E100" s="47"/>
      <c r="F100" s="34"/>
      <c r="G100" s="48"/>
      <c r="H100" s="54"/>
      <c r="I100" s="41"/>
    </row>
    <row r="101" spans="1:9" ht="20.25" customHeight="1">
      <c r="A101" s="53"/>
      <c r="B101" s="44"/>
      <c r="C101" s="45"/>
      <c r="D101" s="46"/>
      <c r="E101" s="47"/>
      <c r="F101" s="34"/>
      <c r="G101" s="48"/>
      <c r="H101" s="54"/>
      <c r="I101" s="41"/>
    </row>
    <row r="102" spans="1:9" ht="20.25" customHeight="1">
      <c r="A102" s="53"/>
      <c r="B102" s="44"/>
      <c r="C102" s="45"/>
      <c r="D102" s="46"/>
      <c r="E102" s="47"/>
      <c r="F102" s="34"/>
      <c r="G102" s="48"/>
      <c r="H102" s="54"/>
      <c r="I102" s="41"/>
    </row>
    <row r="103" spans="1:9" ht="20.25" customHeight="1">
      <c r="A103" s="53"/>
      <c r="B103" s="44"/>
      <c r="C103" s="45"/>
      <c r="D103" s="46"/>
      <c r="E103" s="47"/>
      <c r="F103" s="34"/>
      <c r="G103" s="48"/>
      <c r="H103" s="54"/>
      <c r="I103" s="41"/>
    </row>
    <row r="104" spans="1:9" ht="20.25" customHeight="1">
      <c r="A104" s="53"/>
      <c r="B104" s="44"/>
      <c r="C104" s="45"/>
      <c r="D104" s="46"/>
      <c r="E104" s="47"/>
      <c r="F104" s="34"/>
      <c r="G104" s="48"/>
      <c r="H104" s="54"/>
      <c r="I104" s="41"/>
    </row>
    <row r="105" spans="1:9" ht="20.25" customHeight="1">
      <c r="A105" s="53"/>
      <c r="B105" s="44"/>
      <c r="C105" s="45"/>
      <c r="D105" s="46"/>
      <c r="E105" s="47"/>
      <c r="F105" s="34"/>
      <c r="G105" s="48"/>
      <c r="H105" s="54"/>
      <c r="I105" s="41"/>
    </row>
    <row r="106" spans="1:9" ht="20.25" customHeight="1">
      <c r="A106" s="53"/>
      <c r="B106" s="44"/>
      <c r="C106" s="45"/>
      <c r="D106" s="46"/>
      <c r="E106" s="47"/>
      <c r="F106" s="34"/>
      <c r="G106" s="48"/>
      <c r="H106" s="54"/>
      <c r="I106" s="41"/>
    </row>
    <row r="107" spans="1:9" ht="20.25" customHeight="1">
      <c r="A107" s="53"/>
      <c r="B107" s="44"/>
      <c r="C107" s="45"/>
      <c r="D107" s="46"/>
      <c r="E107" s="47"/>
      <c r="F107" s="34"/>
      <c r="G107" s="48"/>
      <c r="H107" s="54"/>
      <c r="I107" s="41"/>
    </row>
    <row r="108" spans="1:9" ht="20.25" customHeight="1">
      <c r="A108" s="53"/>
      <c r="B108" s="44"/>
      <c r="C108" s="45"/>
      <c r="D108" s="46"/>
      <c r="E108" s="47"/>
      <c r="F108" s="34"/>
      <c r="G108" s="48"/>
      <c r="H108" s="54"/>
      <c r="I108" s="41"/>
    </row>
    <row r="109" spans="1:9" ht="20.25" customHeight="1">
      <c r="A109" s="53"/>
      <c r="B109" s="44"/>
      <c r="C109" s="45"/>
      <c r="D109" s="46"/>
      <c r="E109" s="47"/>
      <c r="F109" s="34"/>
      <c r="G109" s="48"/>
      <c r="H109" s="54"/>
      <c r="I109" s="41"/>
    </row>
    <row r="110" spans="1:9" ht="20.25" customHeight="1">
      <c r="A110" s="53"/>
      <c r="B110" s="44"/>
      <c r="C110" s="45"/>
      <c r="D110" s="46"/>
      <c r="E110" s="47"/>
      <c r="F110" s="34"/>
      <c r="G110" s="48"/>
      <c r="H110" s="54"/>
      <c r="I110" s="41"/>
    </row>
    <row r="111" spans="1:9" ht="20.25" customHeight="1">
      <c r="A111" s="53"/>
      <c r="B111" s="44"/>
      <c r="C111" s="45"/>
      <c r="D111" s="46"/>
      <c r="E111" s="47"/>
      <c r="F111" s="34"/>
      <c r="G111" s="48"/>
      <c r="H111" s="54"/>
      <c r="I111" s="41"/>
    </row>
    <row r="112" spans="1:9" ht="20.25" customHeight="1">
      <c r="A112" s="53"/>
      <c r="B112" s="44"/>
      <c r="C112" s="45"/>
      <c r="D112" s="46"/>
      <c r="E112" s="47"/>
      <c r="F112" s="34"/>
      <c r="G112" s="48"/>
      <c r="H112" s="54"/>
      <c r="I112" s="41"/>
    </row>
    <row r="113" spans="1:9" ht="20.25" customHeight="1">
      <c r="A113" s="53"/>
      <c r="B113" s="44"/>
      <c r="C113" s="45"/>
      <c r="D113" s="46"/>
      <c r="E113" s="47"/>
      <c r="F113" s="34"/>
      <c r="G113" s="48"/>
      <c r="H113" s="54"/>
      <c r="I113" s="41"/>
    </row>
    <row r="114" spans="1:9" ht="20.25" customHeight="1">
      <c r="A114" s="53"/>
      <c r="B114" s="44"/>
      <c r="C114" s="45"/>
      <c r="D114" s="46"/>
      <c r="E114" s="47"/>
      <c r="F114" s="34"/>
      <c r="G114" s="48"/>
      <c r="H114" s="54"/>
      <c r="I114" s="41"/>
    </row>
    <row r="115" spans="1:9" ht="20.25" customHeight="1">
      <c r="A115" s="53"/>
      <c r="B115" s="44"/>
      <c r="C115" s="45"/>
      <c r="D115" s="46"/>
      <c r="E115" s="47"/>
      <c r="F115" s="34"/>
      <c r="G115" s="48"/>
      <c r="H115" s="54"/>
      <c r="I115" s="41"/>
    </row>
    <row r="116" spans="1:9" ht="20.25" customHeight="1">
      <c r="A116" s="53"/>
      <c r="B116" s="44"/>
      <c r="C116" s="45"/>
      <c r="D116" s="46"/>
      <c r="E116" s="47"/>
      <c r="F116" s="34"/>
      <c r="G116" s="48"/>
      <c r="H116" s="54"/>
      <c r="I116" s="41"/>
    </row>
    <row r="117" spans="1:9" ht="20.25" customHeight="1">
      <c r="A117" s="53"/>
      <c r="B117" s="44"/>
      <c r="C117" s="45"/>
      <c r="D117" s="46"/>
      <c r="E117" s="47"/>
      <c r="F117" s="34"/>
      <c r="G117" s="48"/>
      <c r="H117" s="54"/>
      <c r="I117" s="41"/>
    </row>
    <row r="118" spans="1:9" ht="20.25" customHeight="1">
      <c r="A118" s="53"/>
      <c r="B118" s="44"/>
      <c r="C118" s="45"/>
      <c r="D118" s="46"/>
      <c r="E118" s="47"/>
      <c r="F118" s="34"/>
      <c r="G118" s="48"/>
      <c r="H118" s="54"/>
      <c r="I118" s="41"/>
    </row>
    <row r="119" spans="1:9" ht="20.25" customHeight="1">
      <c r="A119" s="53"/>
      <c r="B119" s="44"/>
      <c r="C119" s="45"/>
      <c r="D119" s="46"/>
      <c r="E119" s="47"/>
      <c r="F119" s="34"/>
      <c r="G119" s="48"/>
      <c r="H119" s="54"/>
      <c r="I119" s="41"/>
    </row>
    <row r="120" spans="1:9" ht="20.25" customHeight="1">
      <c r="A120" s="53"/>
      <c r="B120" s="44"/>
      <c r="C120" s="45"/>
      <c r="D120" s="46"/>
      <c r="E120" s="47"/>
      <c r="F120" s="34"/>
      <c r="G120" s="48"/>
      <c r="H120" s="54"/>
      <c r="I120" s="41"/>
    </row>
    <row r="121" spans="1:9" ht="20.25" customHeight="1">
      <c r="A121" s="53"/>
      <c r="B121" s="44"/>
      <c r="C121" s="45"/>
      <c r="D121" s="46"/>
      <c r="E121" s="47"/>
      <c r="F121" s="34"/>
      <c r="G121" s="48"/>
      <c r="H121" s="54"/>
      <c r="I121" s="41"/>
    </row>
    <row r="122" spans="1:9" ht="20.25" customHeight="1">
      <c r="A122" s="53"/>
      <c r="B122" s="44"/>
      <c r="C122" s="45"/>
      <c r="D122" s="46"/>
      <c r="E122" s="47"/>
      <c r="F122" s="34"/>
      <c r="G122" s="48"/>
      <c r="H122" s="54"/>
      <c r="I122" s="41"/>
    </row>
    <row r="123" spans="1:9" ht="20.25" customHeight="1">
      <c r="A123" s="53"/>
      <c r="B123" s="44"/>
      <c r="C123" s="45"/>
      <c r="D123" s="46"/>
      <c r="E123" s="47"/>
      <c r="F123" s="34"/>
      <c r="G123" s="48"/>
      <c r="H123" s="54"/>
      <c r="I123" s="41"/>
    </row>
    <row r="124" spans="1:9" ht="20.25" customHeight="1">
      <c r="A124" s="53"/>
      <c r="B124" s="44"/>
      <c r="C124" s="45"/>
      <c r="D124" s="46"/>
      <c r="E124" s="47"/>
      <c r="F124" s="34"/>
      <c r="G124" s="48"/>
      <c r="H124" s="54"/>
      <c r="I124" s="41"/>
    </row>
    <row r="125" spans="1:9" ht="20.25" customHeight="1">
      <c r="A125" s="53"/>
      <c r="B125" s="44"/>
      <c r="C125" s="45"/>
      <c r="D125" s="46"/>
      <c r="E125" s="47"/>
      <c r="F125" s="34"/>
      <c r="G125" s="48"/>
      <c r="H125" s="54"/>
      <c r="I125" s="41"/>
    </row>
    <row r="126" spans="1:9" ht="20.25" customHeight="1">
      <c r="A126" s="53"/>
      <c r="B126" s="44"/>
      <c r="C126" s="45"/>
      <c r="D126" s="46"/>
      <c r="E126" s="47"/>
      <c r="F126" s="34"/>
      <c r="G126" s="48"/>
      <c r="H126" s="54"/>
      <c r="I126" s="41"/>
    </row>
    <row r="127" spans="1:9" ht="20.25" customHeight="1">
      <c r="A127" s="53"/>
      <c r="B127" s="44"/>
      <c r="C127" s="45"/>
      <c r="D127" s="46"/>
      <c r="E127" s="47"/>
      <c r="F127" s="34"/>
      <c r="G127" s="48"/>
      <c r="H127" s="54"/>
      <c r="I127" s="41"/>
    </row>
    <row r="128" spans="1:9" ht="20.25" customHeight="1">
      <c r="A128" s="53"/>
      <c r="B128" s="44"/>
      <c r="C128" s="45"/>
      <c r="D128" s="46"/>
      <c r="E128" s="47"/>
      <c r="F128" s="34"/>
      <c r="G128" s="48"/>
      <c r="H128" s="54"/>
      <c r="I128" s="41"/>
    </row>
    <row r="129" spans="1:9" ht="20.25" customHeight="1">
      <c r="A129" s="53"/>
      <c r="B129" s="44"/>
      <c r="C129" s="45"/>
      <c r="D129" s="46"/>
      <c r="E129" s="47"/>
      <c r="F129" s="34"/>
      <c r="G129" s="48"/>
      <c r="H129" s="54"/>
      <c r="I129" s="41"/>
    </row>
    <row r="130" spans="1:9" ht="20.25" customHeight="1">
      <c r="A130" s="53"/>
      <c r="B130" s="44"/>
      <c r="C130" s="45"/>
      <c r="D130" s="46"/>
      <c r="E130" s="47"/>
      <c r="F130" s="34"/>
      <c r="G130" s="48"/>
      <c r="H130" s="54"/>
      <c r="I130" s="41"/>
    </row>
    <row r="131" spans="1:9" ht="20.25" customHeight="1">
      <c r="A131" s="53"/>
      <c r="B131" s="44"/>
      <c r="C131" s="45"/>
      <c r="D131" s="46"/>
      <c r="E131" s="47"/>
      <c r="F131" s="34"/>
      <c r="G131" s="48"/>
      <c r="H131" s="54"/>
      <c r="I131" s="41"/>
    </row>
    <row r="132" spans="1:9" ht="20.25" customHeight="1">
      <c r="A132" s="53"/>
      <c r="B132" s="44"/>
      <c r="C132" s="45"/>
      <c r="D132" s="46"/>
      <c r="E132" s="47"/>
      <c r="F132" s="34"/>
      <c r="G132" s="48"/>
      <c r="H132" s="54"/>
      <c r="I132" s="41"/>
    </row>
    <row r="133" spans="1:9" ht="20.25" customHeight="1">
      <c r="A133" s="53"/>
      <c r="B133" s="44"/>
      <c r="C133" s="45"/>
      <c r="D133" s="46"/>
      <c r="E133" s="47"/>
      <c r="F133" s="34"/>
      <c r="G133" s="48"/>
      <c r="H133" s="54"/>
      <c r="I133" s="41"/>
    </row>
    <row r="134" spans="1:9" ht="20.25" customHeight="1">
      <c r="A134" s="53"/>
      <c r="B134" s="44"/>
      <c r="C134" s="45"/>
      <c r="D134" s="46"/>
      <c r="E134" s="47"/>
      <c r="F134" s="34"/>
      <c r="G134" s="48"/>
      <c r="H134" s="54"/>
      <c r="I134" s="41"/>
    </row>
    <row r="135" spans="1:9" ht="20.25" customHeight="1">
      <c r="A135" s="53"/>
      <c r="B135" s="44"/>
      <c r="C135" s="45"/>
      <c r="D135" s="46"/>
      <c r="E135" s="47"/>
      <c r="F135" s="34"/>
      <c r="G135" s="48"/>
      <c r="H135" s="54"/>
      <c r="I135" s="41"/>
    </row>
    <row r="136" spans="1:9" ht="20.25" customHeight="1">
      <c r="A136" s="53"/>
      <c r="B136" s="44"/>
      <c r="C136" s="45"/>
      <c r="D136" s="46"/>
      <c r="E136" s="47"/>
      <c r="F136" s="34"/>
      <c r="G136" s="48"/>
      <c r="H136" s="54"/>
      <c r="I136" s="41"/>
    </row>
    <row r="137" spans="1:9" ht="20.25" customHeight="1">
      <c r="A137" s="53"/>
      <c r="B137" s="44"/>
      <c r="C137" s="45"/>
      <c r="D137" s="46"/>
      <c r="E137" s="47"/>
      <c r="F137" s="34"/>
      <c r="G137" s="48"/>
      <c r="H137" s="54"/>
      <c r="I137" s="41"/>
    </row>
    <row r="138" spans="1:9" ht="20.25" customHeight="1">
      <c r="A138" s="53"/>
      <c r="B138" s="44"/>
      <c r="C138" s="45"/>
      <c r="D138" s="46"/>
      <c r="E138" s="47"/>
      <c r="F138" s="34"/>
      <c r="G138" s="48"/>
      <c r="H138" s="54"/>
      <c r="I138" s="41"/>
    </row>
    <row r="139" spans="1:9" ht="20.25" customHeight="1">
      <c r="A139" s="53"/>
      <c r="B139" s="44"/>
      <c r="C139" s="45"/>
      <c r="D139" s="46"/>
      <c r="E139" s="47"/>
      <c r="F139" s="34"/>
      <c r="G139" s="48"/>
      <c r="H139" s="54"/>
      <c r="I139" s="41"/>
    </row>
    <row r="140" spans="1:9" ht="20.25" customHeight="1">
      <c r="A140" s="53"/>
      <c r="B140" s="44"/>
      <c r="C140" s="45"/>
      <c r="D140" s="46"/>
      <c r="E140" s="47"/>
      <c r="F140" s="34"/>
      <c r="G140" s="48"/>
      <c r="H140" s="54"/>
      <c r="I140" s="41"/>
    </row>
    <row r="141" spans="1:9" ht="20.25" customHeight="1">
      <c r="A141" s="53"/>
      <c r="B141" s="44"/>
      <c r="C141" s="45"/>
      <c r="D141" s="46"/>
      <c r="E141" s="47"/>
      <c r="F141" s="34"/>
      <c r="G141" s="48"/>
      <c r="H141" s="54"/>
      <c r="I141" s="41"/>
    </row>
    <row r="142" spans="1:9" ht="20.25" customHeight="1">
      <c r="A142" s="53"/>
      <c r="B142" s="44"/>
      <c r="C142" s="45"/>
      <c r="D142" s="46"/>
      <c r="E142" s="47"/>
      <c r="F142" s="34"/>
      <c r="G142" s="48"/>
      <c r="H142" s="54"/>
      <c r="I142" s="41"/>
    </row>
    <row r="143" spans="1:9" ht="20.25" customHeight="1">
      <c r="A143" s="53"/>
      <c r="B143" s="44"/>
      <c r="C143" s="45"/>
      <c r="D143" s="46"/>
      <c r="E143" s="47"/>
      <c r="F143" s="34"/>
      <c r="G143" s="48"/>
      <c r="H143" s="54"/>
      <c r="I143" s="41"/>
    </row>
    <row r="144" spans="1:9" ht="20.25" customHeight="1">
      <c r="A144" s="53"/>
      <c r="B144" s="44"/>
      <c r="C144" s="45"/>
      <c r="D144" s="46"/>
      <c r="E144" s="47"/>
      <c r="F144" s="34"/>
      <c r="G144" s="48"/>
      <c r="H144" s="54"/>
      <c r="I144" s="41"/>
    </row>
    <row r="145" spans="1:9" ht="20.25" customHeight="1">
      <c r="A145" s="53"/>
      <c r="B145" s="44"/>
      <c r="C145" s="45"/>
      <c r="D145" s="46"/>
      <c r="E145" s="47"/>
      <c r="F145" s="34"/>
      <c r="G145" s="48"/>
      <c r="H145" s="54"/>
      <c r="I145" s="41"/>
    </row>
    <row r="146" spans="1:9" ht="20.25" customHeight="1">
      <c r="A146" s="53"/>
      <c r="B146" s="44"/>
      <c r="C146" s="45"/>
      <c r="D146" s="46"/>
      <c r="E146" s="47"/>
      <c r="F146" s="34"/>
      <c r="G146" s="48"/>
      <c r="H146" s="54"/>
      <c r="I146" s="41"/>
    </row>
    <row r="147" spans="1:9" ht="20.25" customHeight="1">
      <c r="A147" s="53"/>
      <c r="B147" s="44"/>
      <c r="C147" s="45"/>
      <c r="D147" s="46"/>
      <c r="E147" s="47"/>
      <c r="F147" s="34"/>
      <c r="G147" s="48"/>
      <c r="H147" s="54"/>
      <c r="I147" s="41"/>
    </row>
    <row r="148" spans="1:9" ht="20.25" customHeight="1">
      <c r="A148" s="53"/>
      <c r="B148" s="44"/>
      <c r="C148" s="45"/>
      <c r="D148" s="46"/>
      <c r="E148" s="47"/>
      <c r="F148" s="34"/>
      <c r="G148" s="48"/>
      <c r="H148" s="54"/>
      <c r="I148" s="41"/>
    </row>
    <row r="149" spans="1:9" ht="20.25" customHeight="1">
      <c r="A149" s="53"/>
      <c r="B149" s="44"/>
      <c r="C149" s="45"/>
      <c r="D149" s="46"/>
      <c r="E149" s="47"/>
      <c r="F149" s="34"/>
      <c r="G149" s="48"/>
      <c r="H149" s="54"/>
      <c r="I149" s="41"/>
    </row>
    <row r="150" spans="1:9" ht="20.25" customHeight="1">
      <c r="A150" s="53"/>
      <c r="B150" s="44"/>
      <c r="C150" s="45"/>
      <c r="D150" s="46"/>
      <c r="E150" s="47"/>
      <c r="F150" s="34"/>
      <c r="G150" s="48"/>
      <c r="H150" s="54"/>
      <c r="I150" s="41"/>
    </row>
    <row r="151" spans="1:9" ht="20.25" customHeight="1">
      <c r="A151" s="53"/>
      <c r="B151" s="44"/>
      <c r="C151" s="45"/>
      <c r="D151" s="46"/>
      <c r="E151" s="47"/>
      <c r="F151" s="34"/>
      <c r="G151" s="48"/>
      <c r="H151" s="54"/>
      <c r="I151" s="41"/>
    </row>
    <row r="152" spans="1:9" ht="20.25" customHeight="1">
      <c r="A152" s="53"/>
      <c r="B152" s="44"/>
      <c r="C152" s="45"/>
      <c r="D152" s="46"/>
      <c r="E152" s="47"/>
      <c r="F152" s="34"/>
      <c r="G152" s="48"/>
      <c r="H152" s="54"/>
      <c r="I152" s="41"/>
    </row>
    <row r="153" spans="1:9" ht="20.25" customHeight="1">
      <c r="A153" s="53"/>
      <c r="B153" s="44"/>
      <c r="C153" s="45"/>
      <c r="D153" s="46"/>
      <c r="E153" s="47"/>
      <c r="F153" s="34"/>
      <c r="G153" s="48"/>
      <c r="H153" s="54"/>
      <c r="I153" s="41"/>
    </row>
    <row r="154" spans="1:9" ht="20.25" customHeight="1">
      <c r="A154" s="53"/>
      <c r="B154" s="44"/>
      <c r="C154" s="45"/>
      <c r="D154" s="46"/>
      <c r="E154" s="47"/>
      <c r="F154" s="34"/>
      <c r="G154" s="48"/>
      <c r="H154" s="54"/>
      <c r="I154" s="41"/>
    </row>
    <row r="155" spans="1:9" ht="20.25" customHeight="1">
      <c r="A155" s="53"/>
      <c r="B155" s="44"/>
      <c r="C155" s="45"/>
      <c r="D155" s="46"/>
      <c r="E155" s="47"/>
      <c r="F155" s="34"/>
      <c r="G155" s="48"/>
      <c r="H155" s="54"/>
      <c r="I155" s="41"/>
    </row>
    <row r="156" spans="1:9" ht="20.25" customHeight="1">
      <c r="A156" s="53"/>
      <c r="B156" s="44"/>
      <c r="C156" s="45"/>
      <c r="D156" s="46"/>
      <c r="E156" s="47"/>
      <c r="F156" s="34"/>
      <c r="G156" s="48"/>
      <c r="H156" s="54"/>
      <c r="I156" s="41"/>
    </row>
    <row r="157" spans="1:9" ht="20.25" customHeight="1">
      <c r="A157" s="53"/>
      <c r="B157" s="44"/>
      <c r="C157" s="45"/>
      <c r="D157" s="46"/>
      <c r="E157" s="47"/>
      <c r="F157" s="34"/>
      <c r="G157" s="48"/>
      <c r="H157" s="54"/>
      <c r="I157" s="41"/>
    </row>
    <row r="158" spans="1:9" ht="20.25" customHeight="1">
      <c r="A158" s="53"/>
      <c r="B158" s="44"/>
      <c r="C158" s="45"/>
      <c r="D158" s="46"/>
      <c r="E158" s="47"/>
      <c r="F158" s="34"/>
      <c r="G158" s="48"/>
      <c r="H158" s="54"/>
      <c r="I158" s="41"/>
    </row>
    <row r="159" spans="1:9" ht="20.25" customHeight="1">
      <c r="A159" s="53"/>
      <c r="B159" s="44"/>
      <c r="C159" s="45"/>
      <c r="D159" s="46"/>
      <c r="E159" s="47"/>
      <c r="F159" s="34"/>
      <c r="G159" s="48"/>
      <c r="H159" s="54"/>
      <c r="I159" s="41"/>
    </row>
    <row r="160" spans="1:9" ht="20.25" customHeight="1">
      <c r="A160" s="53"/>
      <c r="B160" s="44"/>
      <c r="C160" s="45"/>
      <c r="D160" s="46"/>
      <c r="E160" s="47"/>
      <c r="F160" s="34"/>
      <c r="G160" s="48"/>
      <c r="H160" s="54"/>
      <c r="I160" s="41"/>
    </row>
    <row r="161" spans="1:9" ht="20.25" customHeight="1">
      <c r="A161" s="53"/>
      <c r="B161" s="44"/>
      <c r="C161" s="45"/>
      <c r="D161" s="46"/>
      <c r="E161" s="47"/>
      <c r="F161" s="34"/>
      <c r="G161" s="48"/>
      <c r="H161" s="54"/>
      <c r="I161" s="41"/>
    </row>
    <row r="162" spans="1:9" ht="20.25" customHeight="1">
      <c r="A162" s="53"/>
      <c r="B162" s="44"/>
      <c r="C162" s="45"/>
      <c r="D162" s="46"/>
      <c r="E162" s="47"/>
      <c r="F162" s="34"/>
      <c r="G162" s="48"/>
      <c r="H162" s="54"/>
      <c r="I162" s="41"/>
    </row>
    <row r="163" spans="1:9" ht="20.25" customHeight="1">
      <c r="A163" s="53"/>
      <c r="B163" s="44"/>
      <c r="C163" s="45"/>
      <c r="D163" s="46"/>
      <c r="E163" s="47"/>
      <c r="F163" s="34"/>
      <c r="G163" s="48"/>
      <c r="H163" s="54"/>
      <c r="I163" s="41"/>
    </row>
    <row r="164" spans="1:9" ht="20.25" customHeight="1">
      <c r="A164" s="53"/>
      <c r="B164" s="44"/>
      <c r="C164" s="45"/>
      <c r="D164" s="46"/>
      <c r="E164" s="47"/>
      <c r="F164" s="34"/>
      <c r="G164" s="48"/>
      <c r="H164" s="54"/>
      <c r="I164" s="41"/>
    </row>
    <row r="165" spans="1:9" ht="20.25" customHeight="1">
      <c r="A165" s="53"/>
      <c r="B165" s="44"/>
      <c r="C165" s="45"/>
      <c r="D165" s="46"/>
      <c r="E165" s="47"/>
      <c r="F165" s="34"/>
      <c r="G165" s="48"/>
      <c r="H165" s="54"/>
      <c r="I165" s="41"/>
    </row>
    <row r="166" spans="1:9" ht="20.25" customHeight="1">
      <c r="A166" s="53"/>
      <c r="B166" s="44"/>
      <c r="C166" s="45"/>
      <c r="D166" s="46"/>
      <c r="E166" s="47"/>
      <c r="F166" s="34"/>
      <c r="G166" s="48"/>
      <c r="H166" s="54"/>
      <c r="I166" s="41"/>
    </row>
    <row r="167" spans="1:9" ht="20.25" customHeight="1">
      <c r="A167" s="53"/>
      <c r="B167" s="44"/>
      <c r="C167" s="45"/>
      <c r="D167" s="46"/>
      <c r="E167" s="47"/>
      <c r="F167" s="34"/>
      <c r="G167" s="48"/>
      <c r="H167" s="54"/>
      <c r="I167" s="41"/>
    </row>
    <row r="168" spans="1:9" ht="20.25" customHeight="1">
      <c r="A168" s="53"/>
      <c r="B168" s="44"/>
      <c r="C168" s="45"/>
      <c r="D168" s="46"/>
      <c r="E168" s="47"/>
      <c r="F168" s="34"/>
      <c r="G168" s="48"/>
      <c r="H168" s="54"/>
      <c r="I168" s="41"/>
    </row>
    <row r="169" spans="1:9" ht="20.25" customHeight="1">
      <c r="A169" s="53"/>
      <c r="B169" s="44"/>
      <c r="C169" s="45"/>
      <c r="D169" s="46"/>
      <c r="E169" s="47"/>
      <c r="F169" s="34"/>
      <c r="G169" s="48"/>
      <c r="H169" s="54"/>
      <c r="I169" s="41"/>
    </row>
    <row r="170" spans="1:9" ht="20.25" customHeight="1">
      <c r="A170" s="53"/>
      <c r="B170" s="44"/>
      <c r="C170" s="45"/>
      <c r="D170" s="46"/>
      <c r="E170" s="47"/>
      <c r="F170" s="34"/>
      <c r="G170" s="48"/>
      <c r="H170" s="54"/>
      <c r="I170" s="41"/>
    </row>
    <row r="171" spans="1:9" ht="20.25" customHeight="1">
      <c r="A171" s="53"/>
      <c r="B171" s="44"/>
      <c r="C171" s="45"/>
      <c r="D171" s="46"/>
      <c r="E171" s="47"/>
      <c r="F171" s="34"/>
      <c r="G171" s="48"/>
      <c r="H171" s="54"/>
      <c r="I171" s="41"/>
    </row>
    <row r="172" spans="1:9" ht="20.25" customHeight="1">
      <c r="A172" s="53"/>
      <c r="B172" s="44"/>
      <c r="C172" s="45"/>
      <c r="D172" s="46"/>
      <c r="E172" s="47"/>
      <c r="F172" s="34"/>
      <c r="G172" s="48"/>
      <c r="H172" s="54"/>
      <c r="I172" s="41"/>
    </row>
    <row r="173" spans="1:9" ht="20.25" customHeight="1">
      <c r="A173" s="53"/>
      <c r="B173" s="44"/>
      <c r="C173" s="45"/>
      <c r="D173" s="46"/>
      <c r="E173" s="47"/>
      <c r="F173" s="34"/>
      <c r="G173" s="48"/>
      <c r="H173" s="54"/>
      <c r="I173" s="41"/>
    </row>
    <row r="174" spans="1:9" ht="20.25" customHeight="1">
      <c r="A174" s="53"/>
      <c r="B174" s="44"/>
      <c r="C174" s="45"/>
      <c r="D174" s="46"/>
      <c r="E174" s="47"/>
      <c r="F174" s="34"/>
      <c r="G174" s="48"/>
      <c r="H174" s="54"/>
      <c r="I174" s="41"/>
    </row>
    <row r="175" spans="1:9" ht="20.25" customHeight="1">
      <c r="A175" s="53"/>
      <c r="B175" s="44"/>
      <c r="C175" s="45"/>
      <c r="D175" s="46"/>
      <c r="E175" s="47"/>
      <c r="F175" s="34"/>
      <c r="G175" s="48"/>
      <c r="H175" s="54"/>
      <c r="I175" s="41"/>
    </row>
    <row r="176" spans="1:9" ht="20.25" customHeight="1">
      <c r="A176" s="53"/>
      <c r="B176" s="44"/>
      <c r="C176" s="45"/>
      <c r="D176" s="46"/>
      <c r="E176" s="47"/>
      <c r="F176" s="34"/>
      <c r="G176" s="48"/>
      <c r="H176" s="54"/>
      <c r="I176" s="41"/>
    </row>
    <row r="177" spans="1:9" ht="20.25" customHeight="1">
      <c r="A177" s="53"/>
      <c r="B177" s="44"/>
      <c r="C177" s="45"/>
      <c r="D177" s="46"/>
      <c r="E177" s="47"/>
      <c r="F177" s="34"/>
      <c r="G177" s="48"/>
      <c r="H177" s="54"/>
      <c r="I177" s="41"/>
    </row>
    <row r="178" spans="1:9" ht="20.25" customHeight="1">
      <c r="A178" s="53"/>
      <c r="B178" s="44"/>
      <c r="C178" s="45"/>
      <c r="D178" s="46"/>
      <c r="E178" s="47"/>
      <c r="F178" s="34"/>
      <c r="G178" s="48"/>
      <c r="H178" s="54"/>
      <c r="I178" s="41"/>
    </row>
    <row r="179" spans="1:9" ht="20.25" customHeight="1">
      <c r="A179" s="53"/>
      <c r="B179" s="44"/>
      <c r="C179" s="45"/>
      <c r="D179" s="46"/>
      <c r="E179" s="47"/>
      <c r="F179" s="34"/>
      <c r="G179" s="48"/>
      <c r="H179" s="54"/>
      <c r="I179" s="41"/>
    </row>
    <row r="180" spans="1:9" ht="20.25" customHeight="1">
      <c r="A180" s="53"/>
      <c r="B180" s="44"/>
      <c r="C180" s="45"/>
      <c r="D180" s="46"/>
      <c r="E180" s="47"/>
      <c r="F180" s="34"/>
      <c r="G180" s="48"/>
      <c r="H180" s="54"/>
      <c r="I180" s="41"/>
    </row>
    <row r="181" spans="1:9" ht="20.25" customHeight="1">
      <c r="A181" s="53"/>
      <c r="B181" s="44"/>
      <c r="C181" s="45"/>
      <c r="D181" s="46"/>
      <c r="E181" s="47"/>
      <c r="F181" s="34"/>
      <c r="G181" s="48"/>
      <c r="H181" s="54"/>
      <c r="I181" s="41"/>
    </row>
    <row r="182" spans="1:9" ht="20.25" customHeight="1">
      <c r="A182" s="53"/>
      <c r="B182" s="44"/>
      <c r="C182" s="45"/>
      <c r="D182" s="46"/>
      <c r="E182" s="47"/>
      <c r="F182" s="34"/>
      <c r="G182" s="48"/>
      <c r="H182" s="54"/>
      <c r="I182" s="41"/>
    </row>
    <row r="183" spans="1:9" ht="20.25" customHeight="1">
      <c r="A183" s="53"/>
      <c r="B183" s="44"/>
      <c r="C183" s="45"/>
      <c r="D183" s="46"/>
      <c r="E183" s="47"/>
      <c r="F183" s="34"/>
      <c r="G183" s="48"/>
      <c r="H183" s="54"/>
      <c r="I183" s="41"/>
    </row>
    <row r="184" spans="1:9" ht="20.25" customHeight="1">
      <c r="A184" s="53"/>
      <c r="B184" s="44"/>
      <c r="C184" s="45"/>
      <c r="D184" s="46"/>
      <c r="E184" s="47"/>
      <c r="F184" s="34"/>
      <c r="G184" s="48"/>
      <c r="H184" s="54"/>
      <c r="I184" s="41"/>
    </row>
    <row r="185" spans="1:9" ht="20.25" customHeight="1">
      <c r="A185" s="53"/>
      <c r="B185" s="44"/>
      <c r="C185" s="45"/>
      <c r="D185" s="46"/>
      <c r="E185" s="47"/>
      <c r="F185" s="34"/>
      <c r="G185" s="48"/>
      <c r="H185" s="54"/>
      <c r="I185" s="41"/>
    </row>
    <row r="186" spans="1:9" ht="20.25" customHeight="1">
      <c r="A186" s="53"/>
      <c r="B186" s="44"/>
      <c r="C186" s="45"/>
      <c r="D186" s="46"/>
      <c r="E186" s="47"/>
      <c r="F186" s="34"/>
      <c r="G186" s="48"/>
      <c r="H186" s="54"/>
      <c r="I186" s="41"/>
    </row>
    <row r="187" spans="1:9" ht="20.25" customHeight="1">
      <c r="A187" s="53"/>
      <c r="B187" s="44"/>
      <c r="C187" s="45"/>
      <c r="D187" s="46"/>
      <c r="E187" s="47"/>
      <c r="F187" s="34"/>
      <c r="G187" s="48"/>
      <c r="H187" s="54"/>
      <c r="I187" s="41"/>
    </row>
    <row r="188" spans="1:9" ht="20.25" customHeight="1">
      <c r="A188" s="53"/>
      <c r="B188" s="44"/>
      <c r="C188" s="45"/>
      <c r="D188" s="46"/>
      <c r="E188" s="47"/>
      <c r="F188" s="34"/>
      <c r="G188" s="48"/>
      <c r="H188" s="54"/>
      <c r="I188" s="41"/>
    </row>
    <row r="189" spans="1:9" ht="20.25" customHeight="1">
      <c r="A189" s="53"/>
      <c r="B189" s="44"/>
      <c r="C189" s="45"/>
      <c r="D189" s="46"/>
      <c r="E189" s="47"/>
      <c r="F189" s="34"/>
      <c r="G189" s="48"/>
      <c r="H189" s="54"/>
      <c r="I189" s="41"/>
    </row>
    <row r="190" spans="1:9" ht="20.25" customHeight="1">
      <c r="A190" s="53"/>
      <c r="B190" s="44"/>
      <c r="C190" s="45"/>
      <c r="D190" s="46"/>
      <c r="E190" s="47"/>
      <c r="F190" s="34"/>
      <c r="G190" s="48"/>
      <c r="H190" s="54"/>
      <c r="I190" s="41"/>
    </row>
    <row r="191" spans="1:9" ht="18.75">
      <c r="A191" s="135"/>
      <c r="B191" s="135"/>
      <c r="C191" s="135"/>
      <c r="D191" s="135"/>
      <c r="E191" s="135"/>
      <c r="F191" s="135"/>
      <c r="G191" s="55"/>
      <c r="H191" s="54"/>
      <c r="I191" s="41"/>
    </row>
    <row r="192" spans="1:9" s="40" customFormat="1" ht="30.75" customHeight="1">
      <c r="A192" s="130"/>
      <c r="B192" s="130"/>
      <c r="C192" s="130"/>
      <c r="D192" s="130"/>
      <c r="E192" s="130"/>
      <c r="F192" s="130"/>
      <c r="G192" s="48"/>
      <c r="H192" s="56"/>
    </row>
    <row r="193" spans="1:8" s="40" customFormat="1" ht="30.75" customHeight="1">
      <c r="A193" s="130"/>
      <c r="B193" s="130"/>
      <c r="C193" s="130"/>
      <c r="D193" s="130"/>
      <c r="E193" s="130"/>
      <c r="F193" s="130"/>
      <c r="G193" s="48"/>
      <c r="H193" s="56"/>
    </row>
    <row r="194" spans="1:8" s="40" customFormat="1" ht="27" customHeight="1">
      <c r="A194" s="130"/>
      <c r="B194" s="130"/>
      <c r="C194" s="130"/>
      <c r="D194" s="130"/>
      <c r="E194" s="130"/>
      <c r="F194" s="130"/>
      <c r="G194" s="57"/>
      <c r="H194" s="56"/>
    </row>
    <row r="195" spans="1:8">
      <c r="A195" s="58"/>
      <c r="B195" s="59"/>
      <c r="C195" s="58"/>
      <c r="D195" s="59"/>
      <c r="E195" s="60"/>
      <c r="F195" s="61"/>
      <c r="G195" s="62"/>
      <c r="H195" s="58"/>
    </row>
    <row r="196" spans="1:8" ht="30" customHeight="1">
      <c r="A196" s="58"/>
      <c r="B196" s="63"/>
      <c r="C196" s="131"/>
      <c r="D196" s="131"/>
      <c r="E196" s="131"/>
      <c r="F196" s="131"/>
      <c r="G196" s="62"/>
      <c r="H196" s="58"/>
    </row>
    <row r="197" spans="1:8">
      <c r="A197" s="58"/>
      <c r="B197" s="59"/>
      <c r="C197" s="58"/>
      <c r="D197" s="59"/>
      <c r="E197" s="60"/>
      <c r="F197" s="61"/>
      <c r="G197" s="62"/>
      <c r="H197" s="58"/>
    </row>
    <row r="198" spans="1:8">
      <c r="A198" s="58"/>
      <c r="B198" s="59"/>
      <c r="C198" s="58"/>
      <c r="D198" s="59"/>
      <c r="E198" s="60"/>
      <c r="F198" s="61"/>
      <c r="G198" s="62"/>
      <c r="H198" s="58"/>
    </row>
    <row r="199" spans="1:8">
      <c r="A199" s="58"/>
      <c r="B199" s="59"/>
      <c r="C199" s="58"/>
      <c r="D199" s="59"/>
      <c r="E199" s="60"/>
      <c r="F199" s="61"/>
      <c r="G199" s="62"/>
      <c r="H199" s="58"/>
    </row>
    <row r="200" spans="1:8">
      <c r="A200" s="58"/>
      <c r="B200" s="59"/>
      <c r="C200" s="58"/>
      <c r="D200" s="59"/>
      <c r="E200" s="60"/>
      <c r="F200" s="61"/>
      <c r="G200" s="62"/>
      <c r="H200" s="58"/>
    </row>
    <row r="201" spans="1:8">
      <c r="A201" s="58"/>
      <c r="B201" s="59"/>
      <c r="C201" s="58"/>
      <c r="D201" s="59"/>
      <c r="E201" s="60"/>
      <c r="F201" s="61"/>
      <c r="G201" s="62"/>
      <c r="H201" s="58"/>
    </row>
    <row r="202" spans="1:8">
      <c r="A202" s="58"/>
      <c r="B202" s="59"/>
      <c r="C202" s="58"/>
      <c r="D202" s="59"/>
      <c r="E202" s="60"/>
      <c r="F202" s="61"/>
      <c r="G202" s="62"/>
      <c r="H202" s="58"/>
    </row>
    <row r="203" spans="1:8">
      <c r="A203" s="58"/>
      <c r="B203" s="59"/>
      <c r="C203" s="58"/>
      <c r="D203" s="59"/>
      <c r="E203" s="60"/>
      <c r="F203" s="61"/>
      <c r="G203" s="62"/>
      <c r="H203" s="58"/>
    </row>
    <row r="204" spans="1:8" ht="20.65" customHeight="1">
      <c r="A204" s="58"/>
      <c r="B204" s="59"/>
      <c r="C204" s="58"/>
      <c r="D204" s="59"/>
      <c r="E204" s="60"/>
      <c r="F204" s="61"/>
      <c r="G204" s="62"/>
      <c r="H204" s="58"/>
    </row>
    <row r="205" spans="1:8" ht="21" customHeight="1">
      <c r="A205" s="58"/>
      <c r="B205" s="59"/>
      <c r="C205" s="58"/>
      <c r="D205" s="59"/>
      <c r="E205" s="60"/>
      <c r="F205" s="61"/>
      <c r="G205" s="62"/>
      <c r="H205" s="58"/>
    </row>
    <row r="206" spans="1:8">
      <c r="A206" s="58"/>
      <c r="B206" s="59"/>
      <c r="C206" s="58"/>
      <c r="D206" s="59"/>
      <c r="E206" s="60"/>
      <c r="F206" s="61"/>
      <c r="G206" s="62"/>
      <c r="H206" s="58"/>
    </row>
    <row r="207" spans="1:8" ht="17.649999999999999" customHeight="1">
      <c r="A207" s="58"/>
      <c r="B207" s="59"/>
      <c r="C207" s="58"/>
      <c r="D207" s="59"/>
      <c r="E207" s="60"/>
      <c r="F207" s="61"/>
      <c r="G207" s="62"/>
      <c r="H207" s="58"/>
    </row>
    <row r="208" spans="1:8">
      <c r="A208" s="58"/>
      <c r="B208" s="59"/>
      <c r="C208" s="58"/>
      <c r="D208" s="59"/>
      <c r="E208" s="60"/>
      <c r="F208" s="61"/>
      <c r="G208" s="62"/>
      <c r="H208" s="58"/>
    </row>
    <row r="209" spans="1:8">
      <c r="A209" s="58"/>
      <c r="B209" s="59"/>
      <c r="C209" s="58"/>
      <c r="D209" s="59"/>
      <c r="E209" s="60"/>
      <c r="F209" s="61"/>
      <c r="G209" s="62"/>
      <c r="H209" s="58"/>
    </row>
    <row r="210" spans="1:8" ht="17.649999999999999" customHeight="1">
      <c r="A210" s="58"/>
      <c r="B210" s="59"/>
      <c r="C210" s="58"/>
      <c r="D210" s="59"/>
      <c r="E210" s="60"/>
      <c r="F210" s="61"/>
      <c r="G210" s="62"/>
      <c r="H210" s="58"/>
    </row>
    <row r="211" spans="1:8">
      <c r="A211" s="58"/>
      <c r="B211" s="59"/>
      <c r="C211" s="58"/>
      <c r="D211" s="59"/>
      <c r="E211" s="60"/>
      <c r="F211" s="61"/>
      <c r="G211" s="62"/>
      <c r="H211" s="58"/>
    </row>
    <row r="212" spans="1:8">
      <c r="A212" s="58"/>
      <c r="B212" s="59"/>
      <c r="C212" s="58"/>
      <c r="D212" s="59"/>
      <c r="E212" s="60"/>
      <c r="F212" s="61"/>
      <c r="G212" s="62"/>
      <c r="H212" s="58"/>
    </row>
    <row r="217" spans="1:8" ht="30" customHeight="1"/>
    <row r="225" ht="13.15" customHeight="1"/>
    <row r="226" ht="13.15" customHeight="1"/>
    <row r="230" ht="15" customHeight="1"/>
    <row r="231" ht="15.6" customHeight="1"/>
    <row r="232" ht="15" customHeight="1"/>
    <row r="243" ht="15" customHeight="1"/>
    <row r="244" ht="15" customHeight="1"/>
    <row r="246" ht="15" customHeight="1"/>
    <row r="247" ht="30" customHeight="1"/>
    <row r="248" ht="15" customHeight="1"/>
    <row r="250" ht="15" customHeight="1"/>
    <row r="251" ht="30" customHeight="1"/>
    <row r="252" ht="15" customHeight="1"/>
    <row r="253" ht="30" customHeight="1"/>
    <row r="269" ht="23.65" customHeight="1"/>
    <row r="270" ht="17.649999999999999" customHeight="1"/>
    <row r="271" ht="30" customHeight="1"/>
    <row r="272" ht="15" customHeight="1"/>
    <row r="273" ht="15" customHeight="1"/>
    <row r="274" ht="15" customHeight="1"/>
    <row r="275" ht="30" customHeight="1"/>
    <row r="276" ht="15" customHeight="1"/>
    <row r="277" ht="30" customHeight="1"/>
    <row r="278" ht="15" customHeight="1"/>
    <row r="280" ht="15" customHeight="1"/>
    <row r="286" ht="15" customHeight="1"/>
    <row r="287" ht="15.6" customHeight="1"/>
    <row r="288" ht="15.6" customHeight="1"/>
    <row r="289" ht="23.65" customHeight="1"/>
    <row r="290" ht="17.649999999999999" customHeight="1"/>
    <row r="297" ht="17.649999999999999" customHeight="1"/>
    <row r="304" ht="17.649999999999999" customHeight="1"/>
    <row r="307" ht="17.649999999999999" customHeight="1"/>
    <row r="310" ht="23.65" customHeight="1"/>
    <row r="311" ht="17.649999999999999" customHeight="1"/>
    <row r="316" ht="17.649999999999999" customHeight="1"/>
    <row r="323" ht="15.6" customHeight="1"/>
    <row r="325" ht="17.649999999999999" customHeight="1"/>
    <row r="332" ht="23.65" customHeight="1"/>
    <row r="333" ht="17.649999999999999" customHeight="1"/>
    <row r="335" ht="15" customHeight="1"/>
    <row r="337" ht="15" customHeight="1"/>
    <row r="338" ht="15.6" customHeight="1"/>
    <row r="339" ht="15" customHeight="1"/>
    <row r="342" ht="23.65" customHeight="1"/>
    <row r="343" ht="17.649999999999999" customHeight="1"/>
    <row r="344" ht="15.6" customHeight="1"/>
    <row r="346" ht="15.6" customHeight="1"/>
    <row r="347" ht="15" customHeight="1"/>
    <row r="349" ht="15" customHeight="1"/>
    <row r="351" ht="15.6" customHeight="1"/>
    <row r="352" ht="23.65" customHeight="1"/>
    <row r="353" ht="22.9" customHeight="1"/>
    <row r="354" ht="23.65" customHeight="1"/>
    <row r="355" ht="23.65" customHeight="1"/>
  </sheetData>
  <mergeCells count="202">
    <mergeCell ref="A193:F193"/>
    <mergeCell ref="A194:F194"/>
    <mergeCell ref="C196:F196"/>
    <mergeCell ref="A82:F82"/>
    <mergeCell ref="D83:F83"/>
    <mergeCell ref="D84:F84"/>
    <mergeCell ref="D85:F85"/>
    <mergeCell ref="A191:F191"/>
    <mergeCell ref="A192:F192"/>
    <mergeCell ref="A80:A81"/>
    <mergeCell ref="B80:B81"/>
    <mergeCell ref="D80:D81"/>
    <mergeCell ref="E80:E81"/>
    <mergeCell ref="F80:F81"/>
    <mergeCell ref="G80:G81"/>
    <mergeCell ref="A76:F76"/>
    <mergeCell ref="A77:G77"/>
    <mergeCell ref="A78:A79"/>
    <mergeCell ref="B78:B79"/>
    <mergeCell ref="D78:D79"/>
    <mergeCell ref="E78:E79"/>
    <mergeCell ref="F78:F79"/>
    <mergeCell ref="G78:G79"/>
    <mergeCell ref="A74:A75"/>
    <mergeCell ref="B74:B75"/>
    <mergeCell ref="D74:D75"/>
    <mergeCell ref="E74:E75"/>
    <mergeCell ref="F74:F75"/>
    <mergeCell ref="G74:G75"/>
    <mergeCell ref="A70:F70"/>
    <mergeCell ref="A71:G71"/>
    <mergeCell ref="A72:A73"/>
    <mergeCell ref="B72:B73"/>
    <mergeCell ref="D72:D73"/>
    <mergeCell ref="E72:E73"/>
    <mergeCell ref="F72:F73"/>
    <mergeCell ref="G72:G73"/>
    <mergeCell ref="A68:A69"/>
    <mergeCell ref="B68:B69"/>
    <mergeCell ref="D68:D69"/>
    <mergeCell ref="E68:E69"/>
    <mergeCell ref="F68:F69"/>
    <mergeCell ref="G68:G69"/>
    <mergeCell ref="A66:A67"/>
    <mergeCell ref="B66:B67"/>
    <mergeCell ref="D66:D67"/>
    <mergeCell ref="E66:E67"/>
    <mergeCell ref="F66:F67"/>
    <mergeCell ref="G66:G67"/>
    <mergeCell ref="A64:A65"/>
    <mergeCell ref="B64:B65"/>
    <mergeCell ref="D64:D65"/>
    <mergeCell ref="E64:E65"/>
    <mergeCell ref="F64:F65"/>
    <mergeCell ref="G64:G65"/>
    <mergeCell ref="A60:F60"/>
    <mergeCell ref="A61:G61"/>
    <mergeCell ref="A62:A63"/>
    <mergeCell ref="B62:B63"/>
    <mergeCell ref="D62:D63"/>
    <mergeCell ref="E62:E63"/>
    <mergeCell ref="F62:F63"/>
    <mergeCell ref="G62:G63"/>
    <mergeCell ref="A56:F56"/>
    <mergeCell ref="A57:G57"/>
    <mergeCell ref="A58:A59"/>
    <mergeCell ref="B58:B59"/>
    <mergeCell ref="D58:D59"/>
    <mergeCell ref="E58:E59"/>
    <mergeCell ref="F58:F59"/>
    <mergeCell ref="G58:G59"/>
    <mergeCell ref="A52:G52"/>
    <mergeCell ref="A53:A55"/>
    <mergeCell ref="B53:B55"/>
    <mergeCell ref="D53:D55"/>
    <mergeCell ref="E53:E55"/>
    <mergeCell ref="F53:F54"/>
    <mergeCell ref="G53:G54"/>
    <mergeCell ref="A50:A51"/>
    <mergeCell ref="B50:B51"/>
    <mergeCell ref="D50:D51"/>
    <mergeCell ref="E50:E51"/>
    <mergeCell ref="F50:F51"/>
    <mergeCell ref="G50:G51"/>
    <mergeCell ref="A46:F46"/>
    <mergeCell ref="A47:G47"/>
    <mergeCell ref="A48:A49"/>
    <mergeCell ref="B48:B49"/>
    <mergeCell ref="D48:D49"/>
    <mergeCell ref="E48:E49"/>
    <mergeCell ref="F48:F49"/>
    <mergeCell ref="G48:G49"/>
    <mergeCell ref="A43:G43"/>
    <mergeCell ref="A44:A45"/>
    <mergeCell ref="B44:B45"/>
    <mergeCell ref="D44:D45"/>
    <mergeCell ref="E44:E45"/>
    <mergeCell ref="F44:F45"/>
    <mergeCell ref="G44:G45"/>
    <mergeCell ref="A41:A42"/>
    <mergeCell ref="B41:B42"/>
    <mergeCell ref="D41:D42"/>
    <mergeCell ref="E41:E42"/>
    <mergeCell ref="F41:F42"/>
    <mergeCell ref="G41:G42"/>
    <mergeCell ref="A39:A40"/>
    <mergeCell ref="B39:B40"/>
    <mergeCell ref="D39:D40"/>
    <mergeCell ref="E39:E40"/>
    <mergeCell ref="F39:F40"/>
    <mergeCell ref="G39:G40"/>
    <mergeCell ref="A36:G36"/>
    <mergeCell ref="A37:A38"/>
    <mergeCell ref="B37:B38"/>
    <mergeCell ref="D37:D38"/>
    <mergeCell ref="E37:E38"/>
    <mergeCell ref="F37:F38"/>
    <mergeCell ref="G37:G38"/>
    <mergeCell ref="A34:A35"/>
    <mergeCell ref="B34:B35"/>
    <mergeCell ref="D34:D35"/>
    <mergeCell ref="E34:E35"/>
    <mergeCell ref="F34:F35"/>
    <mergeCell ref="G34:G35"/>
    <mergeCell ref="A32:A33"/>
    <mergeCell ref="B32:B33"/>
    <mergeCell ref="D32:D33"/>
    <mergeCell ref="E32:E33"/>
    <mergeCell ref="F32:F33"/>
    <mergeCell ref="G32:G33"/>
    <mergeCell ref="A28:F28"/>
    <mergeCell ref="A29:G29"/>
    <mergeCell ref="A30:A31"/>
    <mergeCell ref="B30:B31"/>
    <mergeCell ref="D30:D31"/>
    <mergeCell ref="E30:E31"/>
    <mergeCell ref="F30:F31"/>
    <mergeCell ref="G30:G31"/>
    <mergeCell ref="A26:A27"/>
    <mergeCell ref="B26:B27"/>
    <mergeCell ref="D26:D27"/>
    <mergeCell ref="E26:E27"/>
    <mergeCell ref="F26:F27"/>
    <mergeCell ref="G26:G27"/>
    <mergeCell ref="A24:A25"/>
    <mergeCell ref="B24:B25"/>
    <mergeCell ref="D24:D25"/>
    <mergeCell ref="E24:E25"/>
    <mergeCell ref="F24:F25"/>
    <mergeCell ref="G24:G25"/>
    <mergeCell ref="A22:A23"/>
    <mergeCell ref="B22:B23"/>
    <mergeCell ref="D22:D23"/>
    <mergeCell ref="E22:E23"/>
    <mergeCell ref="F22:F23"/>
    <mergeCell ref="G22:G23"/>
    <mergeCell ref="A20:A21"/>
    <mergeCell ref="B20:B21"/>
    <mergeCell ref="D20:D21"/>
    <mergeCell ref="E20:E21"/>
    <mergeCell ref="F20:F21"/>
    <mergeCell ref="G20:G21"/>
    <mergeCell ref="A18:A19"/>
    <mergeCell ref="B18:B19"/>
    <mergeCell ref="D18:D19"/>
    <mergeCell ref="E18:E19"/>
    <mergeCell ref="F18:F19"/>
    <mergeCell ref="G18:G19"/>
    <mergeCell ref="A16:A17"/>
    <mergeCell ref="B16:B17"/>
    <mergeCell ref="D16:D17"/>
    <mergeCell ref="E16:E17"/>
    <mergeCell ref="F16:F17"/>
    <mergeCell ref="G16:G17"/>
    <mergeCell ref="A14:A15"/>
    <mergeCell ref="B14:B15"/>
    <mergeCell ref="D14:D15"/>
    <mergeCell ref="E14:E15"/>
    <mergeCell ref="F14:F15"/>
    <mergeCell ref="G14:G15"/>
    <mergeCell ref="A12:A13"/>
    <mergeCell ref="B12:B13"/>
    <mergeCell ref="D12:D13"/>
    <mergeCell ref="E12:E13"/>
    <mergeCell ref="F12:F13"/>
    <mergeCell ref="G12:G13"/>
    <mergeCell ref="A10:A11"/>
    <mergeCell ref="B10:B11"/>
    <mergeCell ref="D10:D11"/>
    <mergeCell ref="E10:E11"/>
    <mergeCell ref="F10:F11"/>
    <mergeCell ref="G10:G11"/>
    <mergeCell ref="A1:G1"/>
    <mergeCell ref="A2:G2"/>
    <mergeCell ref="A4:G4"/>
    <mergeCell ref="A7:G7"/>
    <mergeCell ref="A8:A9"/>
    <mergeCell ref="B8:B9"/>
    <mergeCell ref="D8:D9"/>
    <mergeCell ref="E8:E9"/>
    <mergeCell ref="F8:F9"/>
    <mergeCell ref="G8:G9"/>
  </mergeCells>
  <pageMargins left="0.34" right="0.11811023622047245" top="0.51181102362204722" bottom="0.45" header="0.15748031496062992" footer="0.1968503937007874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m.jakob</dc:creator>
  <cp:lastModifiedBy>zdpvid</cp:lastModifiedBy>
  <cp:revision>1</cp:revision>
  <cp:lastPrinted>2017-08-08T09:25:59Z</cp:lastPrinted>
  <dcterms:created xsi:type="dcterms:W3CDTF">2009-01-14T20:34:54Z</dcterms:created>
  <dcterms:modified xsi:type="dcterms:W3CDTF">2017-08-08T09:27:49Z</dcterms:modified>
</cp:coreProperties>
</file>