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510" windowHeight="12135" tabRatio="729"/>
  </bookViews>
  <sheets>
    <sheet name="Kosztorys Ofertowy" sheetId="37" r:id="rId1"/>
  </sheets>
  <calcPr calcId="145621"/>
  <fileRecoveryPr autoRecover="0"/>
</workbook>
</file>

<file path=xl/calcChain.xml><?xml version="1.0" encoding="utf-8"?>
<calcChain xmlns="http://schemas.openxmlformats.org/spreadsheetml/2006/main">
  <c r="E114" i="37" l="1"/>
  <c r="E112" i="37"/>
  <c r="E110" i="37"/>
  <c r="E108" i="37"/>
  <c r="E102" i="37"/>
  <c r="E97" i="37"/>
  <c r="E94" i="37"/>
  <c r="E87" i="37"/>
  <c r="E85" i="37"/>
  <c r="E80" i="37"/>
  <c r="E78" i="37"/>
  <c r="E76" i="37"/>
  <c r="E91" i="37" s="1"/>
  <c r="E73" i="37"/>
  <c r="E67" i="37"/>
  <c r="E61" i="37"/>
  <c r="E59" i="37"/>
  <c r="E53" i="37"/>
  <c r="E47" i="37"/>
  <c r="E45" i="37"/>
  <c r="E33" i="37"/>
  <c r="E29" i="37"/>
  <c r="E27" i="37"/>
  <c r="E25" i="37"/>
  <c r="E23" i="37"/>
  <c r="E21" i="37"/>
  <c r="E19" i="37"/>
  <c r="C18" i="37"/>
  <c r="E15" i="37"/>
  <c r="E82" i="37" s="1"/>
  <c r="E13" i="37"/>
  <c r="E7" i="37"/>
  <c r="B7" i="37"/>
  <c r="B11" i="37" s="1"/>
  <c r="B13" i="37" s="1"/>
  <c r="B15" i="37" s="1"/>
  <c r="B5" i="37"/>
  <c r="E4" i="37"/>
  <c r="B17" i="37" l="1"/>
  <c r="B21" i="37" s="1"/>
  <c r="B25" i="37" s="1"/>
  <c r="B29" i="37"/>
  <c r="B19" i="37"/>
  <c r="B23" i="37" s="1"/>
  <c r="B27" i="37" s="1"/>
  <c r="B9" i="37"/>
  <c r="E17" i="37"/>
  <c r="B31" i="37" l="1"/>
  <c r="B33" i="37"/>
  <c r="B37" i="37" l="1"/>
  <c r="B39" i="37" s="1"/>
  <c r="B41" i="37" s="1"/>
  <c r="B43" i="37" s="1"/>
  <c r="B45" i="37" s="1"/>
  <c r="B47" i="37" s="1"/>
  <c r="B51" i="37" s="1"/>
  <c r="B35" i="37"/>
  <c r="B57" i="37" l="1"/>
  <c r="B53" i="37"/>
  <c r="B65" i="37" l="1"/>
  <c r="B67" i="37" s="1"/>
  <c r="B59" i="37"/>
  <c r="B61" i="37" l="1"/>
  <c r="B63" i="37"/>
  <c r="B69" i="37"/>
  <c r="B73" i="37" s="1"/>
  <c r="B76" i="37" s="1"/>
  <c r="B80" i="37" l="1"/>
  <c r="B82" i="37" s="1"/>
  <c r="B85" i="37" s="1"/>
  <c r="B78" i="37"/>
  <c r="B91" i="37" l="1"/>
  <c r="B94" i="37" s="1"/>
  <c r="B97" i="37" s="1"/>
  <c r="B102" i="37" s="1"/>
  <c r="B104" i="37" s="1"/>
  <c r="B108" i="37" s="1"/>
  <c r="B110" i="37" s="1"/>
  <c r="B87" i="37"/>
  <c r="B114" i="37" l="1"/>
  <c r="B112" i="37"/>
</calcChain>
</file>

<file path=xl/sharedStrings.xml><?xml version="1.0" encoding="utf-8"?>
<sst xmlns="http://schemas.openxmlformats.org/spreadsheetml/2006/main" count="174" uniqueCount="137">
  <si>
    <t xml:space="preserve">RAZEM  ELEMENTY  ULIC </t>
  </si>
  <si>
    <t>l.p</t>
  </si>
  <si>
    <t>Podstawa opracowania 
Kod pozycji CPV
Nr specyfikacji technicz.
SST</t>
  </si>
  <si>
    <t>Opis pozycji przedmiarowej</t>
  </si>
  <si>
    <t>Jed.</t>
  </si>
  <si>
    <t>Obmiar</t>
  </si>
  <si>
    <t>Cena
 jedn.</t>
  </si>
  <si>
    <t xml:space="preserve">Wartość robót </t>
  </si>
  <si>
    <t xml:space="preserve">RAZEM   PODBUDOWY </t>
  </si>
  <si>
    <t>m</t>
  </si>
  <si>
    <t>szt</t>
  </si>
  <si>
    <t>PODATEK VAT 23 %</t>
  </si>
  <si>
    <t xml:space="preserve">słownie </t>
  </si>
  <si>
    <t>km</t>
  </si>
  <si>
    <t xml:space="preserve">RAZEM  ELEMENTY  NAWIERZCHNIE </t>
  </si>
  <si>
    <t>Regulacja zaworów wody wraz z wymianą w razie zaistnienia potrzeby elementów żeliw.</t>
  </si>
  <si>
    <t>rycz</t>
  </si>
  <si>
    <t xml:space="preserve">RAZEM ( netto) </t>
  </si>
  <si>
    <t xml:space="preserve">RAZEM  OZNAKOWANIE  DRÓG  I  URZADZENIA  BEZPIECZEŃSTWA  RUCHU </t>
  </si>
  <si>
    <t xml:space="preserve">Odbudowa linii  i oznakowania poziomego. </t>
  </si>
  <si>
    <t>Opracowanie operatu powykonawczego wraz z wykonaniem mapy powykonawczej dla całego żadna z naniesieniem elementów  zabezpieczenia  ( ORD).</t>
  </si>
  <si>
    <t xml:space="preserve">Rozebranie istniejących krawężników  kamiennych  ( wtopionych i wystających )   na ławie betonowej  wraz z ich segregacją  i wywozem  złomu kamiennego  po segregacji   na odległość  do 15 km .W  cenie jednostkowej należy przewidzieć  utylizację materiału. </t>
  </si>
  <si>
    <r>
      <t>F=0,1 m</t>
    </r>
    <r>
      <rPr>
        <vertAlign val="superscript"/>
        <sz val="12"/>
        <rFont val="Arial"/>
        <family val="2"/>
        <charset val="238"/>
      </rPr>
      <t>3</t>
    </r>
    <r>
      <rPr>
        <sz val="11"/>
        <color theme="1"/>
        <rFont val="Czcionka tekstu podstawowego"/>
        <family val="2"/>
        <charset val="238"/>
      </rPr>
      <t/>
    </r>
  </si>
  <si>
    <t xml:space="preserve">n=1 </t>
  </si>
  <si>
    <t>n=4szt</t>
  </si>
  <si>
    <t>D-03.01.01  ODWODNIENIE  KORPUSU  DROGOWEGO Kod CPV-45233000-9</t>
  </si>
  <si>
    <t xml:space="preserve">Wizja w terenie 
Projekt techniczny </t>
  </si>
  <si>
    <t>D-04.04.01   PODBUDOWY Kod CPV-45233000-9</t>
  </si>
  <si>
    <t>D-01.01.01   ROBOTY  PRZYGOTOWAWCZE   Kod CPV-45100000-8</t>
  </si>
  <si>
    <t>D-07.01.00  OZNAKOWANIE DRÓG I URZADZENIA BEZPIECZEŃSTWA RUCHU  Kod CPV-45233280-5</t>
  </si>
  <si>
    <t>D-05.03.23   NAWIERZCHNIE  Kod CPV-45233000-9</t>
  </si>
  <si>
    <t>D-05.03.05 a  05.03.05 b  NAWIERZCHNIE  BITUMICZNE  Kod CPV-45233000-9</t>
  </si>
  <si>
    <t>D-04.01.01   PODBUDOWY  -  KORYTOWANIE  POD KONSTRUKCJE  DROGOWE  Kod CPV-45233000-9</t>
  </si>
  <si>
    <t>D-08.03.01  ELEMENTY  ULIC  Kod CPV-45233000-9</t>
  </si>
  <si>
    <t xml:space="preserve">RAZEM ROBOTY  PRZYGOTOWAWCZE </t>
  </si>
  <si>
    <t xml:space="preserve">RAZEM ROBOTY  ROBOTY ZIEMNE  </t>
  </si>
  <si>
    <t xml:space="preserve">Oczyszczenie istniejących  przepustów betonowych i z rur  PEHD po trasie ciagów .  W cenie jednostkowej należy ująć koszty związane z wywozem nadmiaru ziemi , oczyszcznie samochodem typu WUKO  reprofialcje rowu w miejscu wlotu i wylotu . Przepusty  fi 400 - 600 mm </t>
  </si>
  <si>
    <t xml:space="preserve">l= 5,0 m  </t>
  </si>
  <si>
    <t xml:space="preserve">Kawężniki betonowe 15*30* 100  betonowe w wtopione wraz z docięciem i  z wykonaniem ław betonowych z betonu C12,5/15  zakończenia przy posesjach  w przypadku  braku dowiązania się do istniejącej zabudowy </t>
  </si>
  <si>
    <t xml:space="preserve">Obrzeża betonowe 8*30*100 z wykonaniem ław betonowych z betonu C12/14 wystające i wtopione  W cenie jednostkowej   nalezy ując koszty  wykoanania ławy i roboty ziemne.Nadmiar ziemi do wywozu na odległośc do 15 km  </t>
  </si>
  <si>
    <t>Odtworzenie kształtu rowu po oczyszczeniu z krzewow  wraz ze zdjęciem nadmiaru namułu o gr. 20 cm wraz z wbudownim materiału w przeciwskarpę rowu. Nadmiar materiału do wywozu na odległośc do 15 km . W cene jednostkowej należy ująć jego utylizację</t>
  </si>
  <si>
    <t xml:space="preserve">ODWODNIENIE  KORPUSU  DROGOWEGO </t>
  </si>
  <si>
    <t xml:space="preserve">Roboty pomiarowe przy  tyczeniu  dróg , zjazdów,ciągów pieszojezdnych , przepustów itp.. Obsługa geodezyjna zadania. W razie zaistnienia konieczności  należy wskazać granice działki drogi powiatowej </t>
  </si>
  <si>
    <t>D-01.02.04   ROBOTY  PRZYGOTOWAWCZE  - ROBOTY ROZBIORKOWE NAWIERZCHNI  I  ELEMNTÓW  SIECI  Kod CPV-45100000-8</t>
  </si>
  <si>
    <t>Przebudowa istniejących wykonanych z cegły klinkierowej przyczółków przepustów przy posesjach . W cenie jednostkowej  należy ująć koszty związane z częściową rozbiórką  przyczółków , docięciem cegieł i  odtworzeniem po skróceniu przyczółków ceglanych. Cena jednostkowa obejmować będzie między innymi  : spoinowanie , docięcia , przywiezienie nowej cegły (  jak istniejąca) oraz wywóz materiału pochodzącego z przebudowy  na odl. do 15 km.</t>
  </si>
  <si>
    <r>
      <t>m</t>
    </r>
    <r>
      <rPr>
        <vertAlign val="superscript"/>
        <sz val="14"/>
        <rFont val="Century Gothic"/>
        <family val="2"/>
        <charset val="238"/>
      </rPr>
      <t>3</t>
    </r>
  </si>
  <si>
    <r>
      <t>V= 6*0,75*0,5 =2.25 m</t>
    </r>
    <r>
      <rPr>
        <vertAlign val="superscript"/>
        <sz val="12"/>
        <rFont val="Arial"/>
        <family val="2"/>
        <charset val="238"/>
      </rPr>
      <t>3</t>
    </r>
  </si>
  <si>
    <r>
      <t>m</t>
    </r>
    <r>
      <rPr>
        <vertAlign val="superscript"/>
        <sz val="14"/>
        <rFont val="Century Gothic"/>
        <family val="2"/>
        <charset val="238"/>
      </rPr>
      <t>2</t>
    </r>
  </si>
  <si>
    <t xml:space="preserve">L=6,0+6,0+8*3,14+10,00+19,24+0,5*3,14*8+10,00+0,5*3,14*8+0,5*8*3,14 +10,5 +35,50 =160,04 m </t>
  </si>
  <si>
    <r>
      <t>F=7,25*3++10,5*0,15 +44,50= 67,83 m</t>
    </r>
    <r>
      <rPr>
        <vertAlign val="superscript"/>
        <sz val="12"/>
        <rFont val="Arial"/>
        <family val="2"/>
        <charset val="238"/>
      </rPr>
      <t>2</t>
    </r>
    <r>
      <rPr>
        <u/>
        <sz val="12"/>
        <color rgb="FFFF0000"/>
        <rFont val="Arial"/>
        <family val="2"/>
        <charset val="238"/>
      </rPr>
      <t/>
    </r>
  </si>
  <si>
    <r>
      <t>F= 295,00 m</t>
    </r>
    <r>
      <rPr>
        <vertAlign val="superscript"/>
        <sz val="12"/>
        <rFont val="Arial"/>
        <family val="2"/>
        <charset val="238"/>
      </rPr>
      <t xml:space="preserve">2 </t>
    </r>
  </si>
  <si>
    <r>
      <t xml:space="preserve">F=172,50*1,25+(155,50-7*3,50)*1,25+23*1,0 = 402,38  m 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
</t>
    </r>
    <r>
      <rPr>
        <u/>
        <sz val="12"/>
        <color rgb="FFFF0000"/>
        <rFont val="Arial"/>
        <family val="2"/>
        <charset val="238"/>
      </rPr>
      <t/>
    </r>
  </si>
  <si>
    <r>
      <t>m</t>
    </r>
    <r>
      <rPr>
        <vertAlign val="superscript"/>
        <sz val="14"/>
        <rFont val="Century Gothic"/>
        <family val="2"/>
        <charset val="238"/>
      </rPr>
      <t>3</t>
    </r>
    <r>
      <rPr>
        <sz val="11"/>
        <color theme="1"/>
        <rFont val="Czcionka tekstu podstawowego"/>
        <family val="2"/>
        <charset val="238"/>
      </rPr>
      <t/>
    </r>
  </si>
  <si>
    <t xml:space="preserve">Rozebranie istniejących  podbudów  z kruszywa  mineralnego , spod chodników  wraz z warstwami  podsypkowymi i mrozoochronnymi.Grubośc wartwy do 30  cm . Wywóz nadmiaru materiału na odległość do 15 km </t>
  </si>
  <si>
    <t>Przycięcie krawędzi jezdni w mijescu montażu krawężnika betonowego na głabokośc do 11 cm.</t>
  </si>
  <si>
    <r>
      <t>m</t>
    </r>
    <r>
      <rPr>
        <sz val="11"/>
        <color theme="1"/>
        <rFont val="Czcionka tekstu podstawowego"/>
        <family val="2"/>
        <charset val="238"/>
      </rPr>
      <t/>
    </r>
  </si>
  <si>
    <t>F=160,04+(1739,50 -349,50) +7*0,5*8*3,14=1 637,96 m</t>
  </si>
  <si>
    <t>Rozebranie istniejących  podbudów  w miejscu ułożenia krawężnika betonowego po przycięci krawędzi jezdni drogi powaitowej. Materiał do wywozu  na odległość do 15 km .Grubość rozbieralnych konstrukcji - do 25 cm . Szerokość do 10 cm</t>
  </si>
  <si>
    <r>
      <t>F=(1739,50 -349,50)*0,1 +(7*0,5*8*3,14)*0,1= 147,79 m</t>
    </r>
    <r>
      <rPr>
        <vertAlign val="superscript"/>
        <sz val="12"/>
        <rFont val="Arial"/>
        <family val="2"/>
        <charset val="238"/>
      </rPr>
      <t>2</t>
    </r>
  </si>
  <si>
    <t>L=55,00+165,00+329,10+53,10+18,5+54,10+23,50+94,5+23,4+19,3= 835,50  m</t>
  </si>
  <si>
    <t>D-02.00.01 ROBOTY ZIEMNE  FORMOWANIE  I ZAGĘSZCZCENIE  NASYPÓW  W  TRAKCIE  ROBÓT PRZY  POSZERZENIU   NASYPÓW   kod CPV-45233000-9</t>
  </si>
  <si>
    <r>
      <t>V=75,60m</t>
    </r>
    <r>
      <rPr>
        <vertAlign val="super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 xml:space="preserve"> </t>
    </r>
  </si>
  <si>
    <r>
      <t>V=75,6,00 m</t>
    </r>
    <r>
      <rPr>
        <vertAlign val="super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 xml:space="preserve"> </t>
    </r>
  </si>
  <si>
    <t>n= 19,00 szt</t>
  </si>
  <si>
    <t xml:space="preserve">Wykonanie  przepustów  z  rury PEHD grubościennej pod zjazdami  fi 400  z wykoaniem ław żwirowych i z podsypki cementowo piaskowej z  wykoaniem obsypki i zasypki  .W cenie jednostkowej nalezy ując koszty związane z robotami ziemnymi . Materiał do utylizacji i wywiezienia na odległość  do 15 km . W cenie jednostkowej należy ująć koszty  składowania i utylizacji </t>
  </si>
  <si>
    <t xml:space="preserve">l=12,00+6,50+6,50+6,50 =31,50 m </t>
  </si>
  <si>
    <t>L=30,0+24,20+22,0+20,50+22,90+30,0 =165,20 m</t>
  </si>
  <si>
    <t>szt. 8</t>
  </si>
  <si>
    <r>
      <t>F=19,00*2,50=47,50 m</t>
    </r>
    <r>
      <rPr>
        <vertAlign val="superscript"/>
        <sz val="12"/>
        <rFont val="Arial"/>
        <family val="2"/>
        <charset val="238"/>
      </rPr>
      <t>2</t>
    </r>
  </si>
  <si>
    <t>Wykonanie   w miejscach niebezpiecznych  barier  U 12 a z poprzeczką o długości jednego elementu 2000 mm wraz z montażem ,Kolor biało- czerowony . Fundament z C12/15  wtymiarach 20x20x90 cm</t>
  </si>
  <si>
    <r>
      <t>F= (172,00 - 3,65 - 4,00)*2,50+(155,50-7*3,5)*2,7+4*1,5*1,8+23,6*2 + 15,00= 837,58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  <r>
      <rPr>
        <u/>
        <sz val="12"/>
        <color rgb="FFFF0000"/>
        <rFont val="Arial"/>
        <family val="2"/>
        <charset val="238"/>
      </rPr>
      <t/>
    </r>
  </si>
  <si>
    <t>Korytowanie  pod  nawierzchnię  chodnika  i ciągu pieszego  na gł . 25 cm cm z wywiezieniem  materiału po korytowaniu na odległość do 15 km. W powierzchni  korytowania uwzgledniono  roboty na odcinku  wymiany  konstrukcji  jezdni.</t>
  </si>
  <si>
    <t>Wykonanie podbudowy tłuczniowej z kruszywa stabilizowanego mechanicznie 0/31,5  mm i  gr. 15 cm  
Podbudowa pod konstrukcje ścieżki  rowerowej.</t>
  </si>
  <si>
    <r>
      <rPr>
        <u/>
        <sz val="12"/>
        <rFont val="Arial"/>
        <family val="2"/>
        <charset val="238"/>
      </rPr>
      <t>Podbudowa pochodzące  z  rozbiórki  pod chodniki na odcinku A</t>
    </r>
    <r>
      <rPr>
        <sz val="12"/>
        <rFont val="Arial"/>
        <family val="2"/>
        <charset val="238"/>
      </rPr>
      <t xml:space="preserve">
F=172,50*1,50+155,40*1,50 +23,60*1,50 - 8*1,50*3,50+4*1,50*1,75-2*4*1,50  = 483,75 m</t>
    </r>
    <r>
      <rPr>
        <vertAlign val="superscript"/>
        <sz val="12"/>
        <rFont val="Arial"/>
        <family val="2"/>
        <charset val="238"/>
      </rPr>
      <t>2</t>
    </r>
  </si>
  <si>
    <t xml:space="preserve">Przebudowa  istniejącego przepustu fi 500 w km 0+439 - wydłużenie  o 5 m wraz z wykoaniem ścianek czołowych typowych  prefabrykowanych  W cenie jednostkowej należy  ująć materiały  podsypki , obsypki , dowiezienie gruntu z grupy G1 na  odbudowę nasypu  drogowego oraz  wpięcie nowoprojektowanego  kanału  do  rowu . </t>
  </si>
  <si>
    <r>
      <rPr>
        <u/>
        <sz val="12"/>
        <rFont val="Arial"/>
        <family val="2"/>
        <charset val="238"/>
      </rPr>
      <t xml:space="preserve">odcinek  nr A   </t>
    </r>
    <r>
      <rPr>
        <sz val="12"/>
        <rFont val="Arial"/>
        <family val="2"/>
        <charset val="238"/>
      </rPr>
      <t>F= 26,30*8+4*5 =230,4m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
</t>
    </r>
    <r>
      <rPr>
        <u/>
        <sz val="12"/>
        <rFont val="Arial"/>
        <family val="2"/>
        <charset val="238"/>
      </rPr>
      <t>odcinek  nr B</t>
    </r>
    <r>
      <rPr>
        <sz val="12"/>
        <rFont val="Arial"/>
        <family val="2"/>
        <charset val="238"/>
      </rPr>
      <t xml:space="preserve">   F=312,00-67,80 = 244,17 m</t>
    </r>
    <r>
      <rPr>
        <vertAlign val="superscript"/>
        <sz val="12"/>
        <rFont val="Arial"/>
        <family val="2"/>
        <charset val="238"/>
      </rPr>
      <t>2</t>
    </r>
  </si>
  <si>
    <t xml:space="preserve">Wykonanie wylotów z wpustów  deszczowych  wraz z zabezpieczeniem skarpy  o dna wykopu płytka 50x50 *7 cm - jak na rysunku   technicznym. D-6  W cenie jednostkowej należy  ując wszystkie koszty wykonania z docieciem płyt  piła mechaniczną Wyloty  skarpowe </t>
  </si>
  <si>
    <r>
      <rPr>
        <u/>
        <sz val="12"/>
        <rFont val="Arial"/>
        <family val="2"/>
        <charset val="238"/>
      </rPr>
      <t>Odcinek  nr B</t>
    </r>
    <r>
      <rPr>
        <sz val="12"/>
        <rFont val="Arial"/>
        <family val="2"/>
        <charset val="238"/>
      </rPr>
      <t xml:space="preserve"> 
F=(1739,50 - 394,50-17,50*11-38,50)*2,25 =2506,50 m</t>
    </r>
    <r>
      <rPr>
        <vertAlign val="superscript"/>
        <sz val="12"/>
        <rFont val="Arial"/>
        <family val="2"/>
        <charset val="238"/>
      </rPr>
      <t xml:space="preserve">2
</t>
    </r>
    <r>
      <rPr>
        <sz val="12"/>
        <color rgb="FFFF0000"/>
        <rFont val="Arial"/>
        <family val="2"/>
        <charset val="238"/>
      </rPr>
      <t/>
    </r>
  </si>
  <si>
    <t xml:space="preserve">L=9*8+16*8+43 = 243,00 m </t>
  </si>
  <si>
    <t>L=9*4,50+16*4,50=139,50</t>
  </si>
  <si>
    <t>L= 172,5*2+155,50*2+(1739-349,50)=2045,50 m</t>
  </si>
  <si>
    <t xml:space="preserve">Wykonanie warstwy odsączającej gr. 25 cm . W cenie jednostkowej  należy  uwzględnić koszty związane z dowozem , wbudowaniem , zagęszczeniem i pielęgnacją  </t>
  </si>
  <si>
    <t xml:space="preserve">Rozebranie istniejących krawężników  betonowych  ( wtopionych i wystających ) na ławie betonowej  wraz z wywozem materiału  na odległość  do 15 km .W  cenie jednostkowej należy przewidzieć  koszty utylizacji i transport materiału. </t>
  </si>
  <si>
    <t>Krawężniki  pod konstrukcja jezdni - kolidujące z krawężnikiem nowym - betonowym  l=25,00
Krawężniki  do zwrotu na magazyn Zamawiającego po segregacji .</t>
  </si>
  <si>
    <t xml:space="preserve">Rozebranie  obrzeży i oporników betonowych  betonowych   posadowionych na ławie gruzobetonowej  wraz z rozbiórką ławy i  wywozem na odl. do 15 km .  W  cenie jednostkowej należy przewidzieć  wywóz i  utylizację materiału. </t>
  </si>
  <si>
    <t>Rozebranie zjazdów z kb  o gr 8-10 cm  na posesje  układanej na podsypce piaskowej wraz z ich utylizacją i wywozem na odległość do 15 km. W  cenie jednostkowej  należy ująć koszty  segregacji  kostki  betonowej  , utylizacji materiału po segregacji  wraz z podsypką. Kostka na odcinku B - zwrot właścicielowi.</t>
  </si>
  <si>
    <t>Rozebranie chodnika i zjazdów z kk.  9/11 , 6/9 ,  11/16 cm  w rejonie posesji  oraz wjazdy , oporniki , układane na podsypce piaskowej wraz z ich utylizacją i wywozem na odległość do 15 km. W  cenie jednostkowej  należy ująć koszty  segregacji  kostki  kamiennej  Materiał do zwrotu Zamawiającemu . W cenie jednostkowej należy ująć koszty  utylizacji materiału po segregacji  wraz z podsypką.</t>
  </si>
  <si>
    <t>Rozebranie chodnika i płaszczyzn parkingowych  z kostki  betonowej  gr. 8 cm na podsypce cementowo - piaskowej Kostka po oczyszczeniu do zwrotu  na magazyn Zamawiającego . Do wywozu  podsypka cem-piaskowa.Wywóz  materiału z rozbiórki   na odległość do 15 km. Należy przyjąć odzysk na poziomie 80 %</t>
  </si>
  <si>
    <t>Rozebranie nawierzchni  i podbudowy  zjazdów i ciągów komunikacyjnych  o nawierzchni  gruzobetonowej , batonoasfaltowej , szutrowej   o gr. . 15 - 20  cm  wraz z podbudowami .Materiał do wywozu na odległość do 15km W cenie jednostkowej należy ująć koszt utylizacji .</t>
  </si>
  <si>
    <t xml:space="preserve">Rozebranie istniejących trawników porośniętych darnią  po  wraz z poszerzeniem pobocza  oraz  rozebranie zieleni  pomiędzy  chodnikami w rejonie prowadzonych robót .Materiał pochodzący z rozbiórki , darń resztki  trawników jak i zanieczyszczony  materiałem kamiennym humus - do utylizacji  wraz  wywozem na odległość do 15 km .Głębokość zdjęcia humusu  do 20 cm </t>
  </si>
  <si>
    <t>Rozebranie  fundamentów betonowych po słupach teletechnicznych wraz z zasypaniem i zagęszczeniem dołów piaskiem .W cenie jednostkowej należy ująć koszty związane wywozem fundamentu i jego utylizację . Odległość transportowa do 15 km.</t>
  </si>
  <si>
    <t>Demontaż istniejącego hydrantu nadziemnego  i zastąpienie go  hydrantem podziemnym wraz z zasuwą  wody Hydrant do zwrotu właścicielowi sieci cenie jednostkowej należy ująć koszty związane z robotami ziemnymi, próbami  szczelności oraz wyłączenia sieci na czas wykonywania robót z  kosztami płukania sieci włącznie.</t>
  </si>
  <si>
    <t>szt.</t>
  </si>
  <si>
    <t>Zdjęcie i ponowne zamontowanie oznakowania istniejącego pionowego na czas wykonywania robót. Tablice typu E i znaki drogowe typu A,B,C ,D  z ponownym zamontowaniem na ławie betonowej W cenie jednostkowej  należy przewidzieć koszty związane ze składowaniem oznakowania.</t>
  </si>
  <si>
    <t>n=8 szt.</t>
  </si>
  <si>
    <t>l=40,0+18=58,00 m</t>
  </si>
  <si>
    <t>L=495m</t>
  </si>
  <si>
    <t>Rozebranie podbudów z kruszywa mineralnego frakcji 0/63 mm wraz z warstwami   mrozoochronnymi  o  gr .do 35 cm w miejscu  zjazdów z.Materiał do wywozu i utylizacji   na odległość do 15 km. W  cenie jednostkowej  należy ująć koszty utylizacji materiału po segregacji  wraz z podsypką.</t>
  </si>
  <si>
    <r>
      <t>F=7,25*3++10,5*0,15 +44,50= 67,83 m</t>
    </r>
    <r>
      <rPr>
        <vertAlign val="superscript"/>
        <sz val="12"/>
        <rFont val="Arial"/>
        <family val="2"/>
        <charset val="238"/>
      </rPr>
      <t>2</t>
    </r>
  </si>
  <si>
    <t>Rozebranie podbudowy z miesznki  mineralnej  frakcji 0/63 mm  i warstw  mrozoochronnych  o gr  do  40 cm spod chodnika i zjazdów z kk  9/11 , 6/9 ,  11/16 cm  wraz z ich utylizacją i wywozem na odległość do 15 km. W cenie jednostkowej należy ująć koszty  utylizacji materiału po segregacji  wraz z podsypką i pozostawienie materiału do ponownego wbudowania w oscinek A</t>
  </si>
  <si>
    <r>
      <t>F= (172,00 - 3,65 - 4,00)*2,50+(155,50-7*3,5)*2,7+3*1,5*1,00+23,6*2 + 15,00= 831,28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</si>
  <si>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t>Rozebranie podbudów z kruszywa mineralnego frakcji 0/63 mm wraz z warstwami   mrozoochronnymi  o  gr .do 35 chodnika i płaszczyzn parkingowych . Wywóz  materiału z rozbiórki   na odległość do 15 km.W cenie jednostkowej należy ująć koszty  utylizacji materiału po segregacji  wraz z podsypką po segregacji  wraz z podsypką i pozostawienie materiału do ponownego wbudowania w oscinek A</t>
  </si>
  <si>
    <t>Rozebranie nawierzchni  żwirowej o gr .10 cm ( wypełnienie pomiędzy krawęznikiem a obrzeżem) .  Materiał do zwrotu mieszkańcowi. W cenie jednostkowej należy ując koszty związane ze składowaniem i przekazaniem żwiru właścicielowi posesji .</t>
  </si>
  <si>
    <r>
      <t>F= 13,50 m</t>
    </r>
    <r>
      <rPr>
        <vertAlign val="superscript"/>
        <sz val="12"/>
        <rFont val="Arial"/>
        <family val="2"/>
        <charset val="238"/>
      </rPr>
      <t xml:space="preserve">2 </t>
    </r>
  </si>
  <si>
    <r>
      <t>F=1305 m</t>
    </r>
    <r>
      <rPr>
        <vertAlign val="superscript"/>
        <sz val="12"/>
        <rFont val="Arial"/>
        <family val="2"/>
        <charset val="238"/>
      </rPr>
      <t>2</t>
    </r>
  </si>
  <si>
    <t xml:space="preserve">Wykoanie  ścianek czołowych do  przepustów  z rur PEHD - nowych  . W cenie jednostkowej wszelkie roboty ziemne .Materiał do utylizacji i wywiezienia na odległość  do 15 km . W cenie jednostkowej należy ująć koszty  składowania i utylizacji </t>
  </si>
  <si>
    <t>D-04.02.02   PODBUDOWY- WARSTWA MROZOOCHRONNA  Kod CPV-45233000-9</t>
  </si>
  <si>
    <t xml:space="preserve">Wykonanie warstwy odsączającej gr. 12cm . W cenie jednostkowej  należy  uwzględnić koszty związane z dowozem , wbudowaniem , zagęszczeniem i pielęgnacją  </t>
  </si>
  <si>
    <r>
      <rPr>
        <u/>
        <sz val="12"/>
        <rFont val="Arial"/>
        <family val="2"/>
        <charset val="238"/>
      </rPr>
      <t>Odcinek A - ścieżka rowerowa pod konstrukcję z AC</t>
    </r>
    <r>
      <rPr>
        <sz val="12"/>
        <rFont val="Arial"/>
        <family val="2"/>
        <charset val="238"/>
      </rPr>
      <t xml:space="preserve">
F=172,50*2,00 +155,40*2,00  +23,60*2,00   = 703,00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
</t>
    </r>
    <r>
      <rPr>
        <u/>
        <sz val="12"/>
        <rFont val="Arial"/>
        <family val="2"/>
        <charset val="238"/>
      </rPr>
      <t>Odcinek B - ścieżka rowerowa pod konstrukcję z AC</t>
    </r>
    <r>
      <rPr>
        <sz val="12"/>
        <rFont val="Arial"/>
        <family val="2"/>
        <charset val="238"/>
      </rPr>
      <t xml:space="preserve">
F= (1739,50 - 394,50)* 2,0 =  2 690,00 m</t>
    </r>
    <r>
      <rPr>
        <vertAlign val="superscript"/>
        <sz val="12"/>
        <rFont val="Arial"/>
        <family val="2"/>
        <charset val="238"/>
      </rPr>
      <t>2</t>
    </r>
    <r>
      <rPr>
        <u/>
        <sz val="12"/>
        <rFont val="Arial"/>
        <family val="2"/>
        <charset val="238"/>
      </rPr>
      <t/>
    </r>
  </si>
  <si>
    <r>
      <rPr>
        <u/>
        <sz val="12"/>
        <rFont val="Arial"/>
        <family val="2"/>
        <charset val="238"/>
      </rPr>
      <t>Podbudowa  nowa  pod  ścieżką  na odcinku A</t>
    </r>
    <r>
      <rPr>
        <sz val="12"/>
        <rFont val="Arial"/>
        <family val="2"/>
        <charset val="238"/>
      </rPr>
      <t xml:space="preserve">
F=172,50*2,00 +155,40*2,00  +23,60*2,00 - 9*17,50 = 545,50 m</t>
    </r>
    <r>
      <rPr>
        <vertAlign val="superscript"/>
        <sz val="12"/>
        <rFont val="Arial"/>
        <family val="2"/>
        <charset val="238"/>
      </rPr>
      <t>2</t>
    </r>
  </si>
  <si>
    <r>
      <rPr>
        <u/>
        <sz val="12"/>
        <rFont val="Arial"/>
        <family val="2"/>
        <charset val="238"/>
      </rPr>
      <t>Odcinek B</t>
    </r>
    <r>
      <rPr>
        <sz val="12"/>
        <rFont val="Arial"/>
        <family val="2"/>
        <charset val="238"/>
      </rPr>
      <t xml:space="preserve">
F= (1739,50 - 394,50)* 2,0 -2,0*4,5*11-17,85 = 2 573,15  m</t>
    </r>
    <r>
      <rPr>
        <vertAlign val="superscript"/>
        <sz val="12"/>
        <rFont val="Arial"/>
        <family val="2"/>
        <charset val="238"/>
      </rPr>
      <t xml:space="preserve">2 </t>
    </r>
  </si>
  <si>
    <r>
      <t>odcinek  nr A   F= 26,30*8+4*5 = 230,4m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
odcinek  nr B   F= 312,00  m</t>
    </r>
    <r>
      <rPr>
        <vertAlign val="superscript"/>
        <sz val="12"/>
        <rFont val="Arial"/>
        <family val="2"/>
        <charset val="238"/>
      </rPr>
      <t>2</t>
    </r>
  </si>
  <si>
    <r>
      <t>F=172,50*1,50+155,40*1,50 +23,60*1,50 - 8*1,50*3,50+4*1,50*1,75-2*4*1,50  = 483,75 m</t>
    </r>
    <r>
      <rPr>
        <vertAlign val="superscript"/>
        <sz val="12"/>
        <rFont val="Arial"/>
        <family val="2"/>
        <charset val="238"/>
      </rPr>
      <t>2</t>
    </r>
  </si>
  <si>
    <r>
      <t>m</t>
    </r>
    <r>
      <rPr>
        <vertAlign val="superscript"/>
        <sz val="14"/>
        <rFont val="Century Gothic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</si>
  <si>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r>
      <rPr>
        <u/>
        <sz val="12"/>
        <rFont val="Arial"/>
        <family val="2"/>
        <charset val="238"/>
      </rPr>
      <t>Odcinek A - ścieżka rowerowa pod konstrukcję z AC</t>
    </r>
    <r>
      <rPr>
        <sz val="12"/>
        <rFont val="Arial"/>
        <family val="2"/>
        <charset val="238"/>
      </rPr>
      <t xml:space="preserve">
F=172,50*2,00 +155,40*2,00  +23,60*2,00   = 703,00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
</t>
    </r>
    <r>
      <rPr>
        <u/>
        <sz val="12"/>
        <rFont val="Arial"/>
        <family val="2"/>
        <charset val="238"/>
      </rPr>
      <t>Odcinek B - ścieżka rowerowa pod konstrukcję z AC</t>
    </r>
    <r>
      <rPr>
        <sz val="12"/>
        <rFont val="Arial"/>
        <family val="2"/>
        <charset val="238"/>
      </rPr>
      <t xml:space="preserve">
F= (1739,50 - 394,50)* 2,0 =  2 690,00 m</t>
    </r>
    <r>
      <rPr>
        <vertAlign val="superscript"/>
        <sz val="12"/>
        <rFont val="Arial"/>
        <family val="2"/>
        <charset val="238"/>
      </rPr>
      <t>2</t>
    </r>
  </si>
  <si>
    <r>
      <t>Skropienie i oczyszczenie nawierzchni F=3 393,000  m</t>
    </r>
    <r>
      <rPr>
        <vertAlign val="superscript"/>
        <sz val="12"/>
        <rFont val="Arial"/>
        <family val="2"/>
        <charset val="238"/>
      </rPr>
      <t>2</t>
    </r>
  </si>
  <si>
    <r>
      <t>Skropienie i oczyszczenie nawierzchni F= 542,40 m</t>
    </r>
    <r>
      <rPr>
        <vertAlign val="superscript"/>
        <sz val="12"/>
        <rFont val="Arial"/>
        <family val="2"/>
        <charset val="238"/>
      </rPr>
      <t>2</t>
    </r>
  </si>
  <si>
    <r>
      <t>m</t>
    </r>
    <r>
      <rPr>
        <vertAlign val="superscript"/>
        <sz val="12"/>
        <rFont val="Century Gothic"/>
        <family val="2"/>
        <charset val="238"/>
      </rPr>
      <t>2</t>
    </r>
  </si>
  <si>
    <r>
      <t>F= liczone dla P23  ( 0,662,/szt.) = 0,662*(18+26)= 29,13 m</t>
    </r>
    <r>
      <rPr>
        <vertAlign val="superscript"/>
        <sz val="12"/>
        <rFont val="Arial CE"/>
        <charset val="238"/>
      </rPr>
      <t xml:space="preserve">2 </t>
    </r>
  </si>
  <si>
    <t xml:space="preserve">L=(1739,50-349,50) - 9*8-16*8-43 = 1 147,00 m </t>
  </si>
  <si>
    <r>
      <t>Pod zjazdami  na posesje i drogi  wewnętrzne 
Odcinek  nr A   F= 26,30*8+4*5 =230,4m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
odcinek  nr  B   F=312,00  m</t>
    </r>
    <r>
      <rPr>
        <vertAlign val="superscript"/>
        <sz val="12"/>
        <rFont val="Arial"/>
        <family val="2"/>
        <charset val="238"/>
      </rPr>
      <t>2</t>
    </r>
  </si>
  <si>
    <t>Formowanie nasypu  z gruntu dowiezionego - grunt z grupy G1. W cenie jednostkowej  należy  ująć koszty skarpowania  , zdjęcia darni istniejącego nasypu . Formowanie nasypu metodą schodkowania. Nadmiar materiału pochodzący ze skarpowania do wywozu na odległość do 15 km . W cenę jednostkowej należy koszty dowozu  materiału  na formowanie nasypów</t>
  </si>
  <si>
    <t xml:space="preserve">Zagęszczenie  nasypu  z gruntu dowiezionego - grunt z grupy G1 - płytami  wibracyjnymi  </t>
  </si>
  <si>
    <t>Wykonanie wpustów deszczowych wraz z odprowadzeniem  przykanalika do rowu.Przykanalik z PCV fi 120 mm o długości l=6.50 m wraz z zabezpieczeniem wylotu. W cenie jednostkowej nalezyując koszty robót ziemnych , odtworzenie nawierzchni Wpust deszczowy typowy  drogowy D400 z osadnikem.Studzienka fi 500 z pierścieniem odciążającym .Roboty  należy wykonać zgodnie z rysunkiem D-6</t>
  </si>
  <si>
    <t xml:space="preserve">Wykonanie podbudowy tłuczniowej z kruszywa stabilizowanego mechanicznie 0/63  mm  pochodzącego z rozbiórki  istniejących podbudów  na odcinku A  wraz z zagęszczeniem  i  gr.30 cm .Kruszywo po oczyszczeniu z ziemi  zanieczyszczenia -  mieszanka piasek + kruszywo grube w stosunku  1:1 </t>
  </si>
  <si>
    <t>Wykonanie podbudowy tłuczniowej z kruszywa stabilizowanego mechanicznie 0/63 i  gr. .15 cm  
Podbudowa  pod  ciąg pieszorowerowy o konstrukcji z AC.</t>
  </si>
  <si>
    <t>Wykonanie podbudowy tłuczniowej z kruszywa stabilizowanego mechanicznie 0/63 i  gr. .20 cm  
Podbudowa  pod  zjazdy odcinek A i odcinek B</t>
  </si>
  <si>
    <t>Pod zjazdami  na posesje i drogi  wewnętrzne 
Odcinek  nr A   F= 26,30*8+4*5 =230,4m2
odcinek  nr B   F=312,00  m2</t>
  </si>
  <si>
    <t>Nawierzchnia z kostki betonowej  brukowej gr. 8 cm - na podsypce  piaskowo  cementowej 1 : 3 i o  gr. 3 cm :  chodniki  - kolor kostki szary . Kostka spoinowana piaskiem drobnym .</t>
  </si>
  <si>
    <r>
      <rPr>
        <b/>
        <i/>
        <sz val="12"/>
        <rFont val="Arial"/>
        <family val="2"/>
        <charset val="238"/>
      </rPr>
      <t xml:space="preserve">Nawierzchnia na  ciągach  pieszo rowerowych  </t>
    </r>
    <r>
      <rPr>
        <i/>
        <sz val="12"/>
        <rFont val="Arial"/>
        <family val="2"/>
        <charset val="238"/>
      </rPr>
      <t>z mieszanki  AC4S – o grubości warstwy 4cm (wg Wytycznych Technicznych – Nawierzchnie asfaltowe na drogach publicznych – WT-2 Nawierzchnie asfaltowe 2010 oraz wg PN-EN 13108-1 Mieszanki mineralno-asfaltowe – Wymagania – Część 1: Beton asfaltowy).</t>
    </r>
  </si>
  <si>
    <r>
      <rPr>
        <b/>
        <i/>
        <sz val="12"/>
        <rFont val="Arial"/>
        <family val="2"/>
        <charset val="238"/>
      </rPr>
      <t xml:space="preserve">Nawierzchnia na  zjazdach </t>
    </r>
    <r>
      <rPr>
        <i/>
        <sz val="12"/>
        <rFont val="Arial"/>
        <family val="2"/>
        <charset val="238"/>
      </rPr>
      <t xml:space="preserve"> na drogi  gminne i na zjazdach  z mieszanki  AC11 S – o grubości warstwy 4cm (wg Wytycznych Technicznych – Nawierzchnie asfaltowe na drogach publicznych – WT-2 Nawierzchnie asfaltowe 2010 oraz wg PN-EN 13108-1 Mieszanki mineralno-asfaltowe – Wymagania – Część 1: Beton asfaltowy).</t>
    </r>
  </si>
  <si>
    <t xml:space="preserve">Oznakowanie  zjazdów , skrzyżowań oznakowanie  znaków  z grupy średnie . </t>
  </si>
  <si>
    <t xml:space="preserve">n=22 szt. </t>
  </si>
  <si>
    <t xml:space="preserve">Krawężniki betonowe 15*30*100  betonowe wystające wraz  z docięciem i z wykonaniem ław betonowych z betonu C12,5/15. Krawężniki posadowione na podłożu wzmocnionym stabilizacja o Rm=2,5 MPa o gr. min 15 cm i szerokości jak ława betonowa . W cenie jednostkowej   należy ująć koszty stabilizacji  dowiezionej  koszty wykonania ławy i roboty ziemne.Nadmiar ziemi do wywozu na odległość do 15 km </t>
  </si>
  <si>
    <t xml:space="preserve">Krawężniki betonowe 15*22,5*100  betonowe w wtopione wraz z docięciem i  z wykonaniem ław betonowych z betonu C12,5/15 systemowe - na obniżeniach krawężniki posadowione na podłożu wzmocnionym stabilizacją o Rm=2,5 MPa o gmin 15 cm i szerokosci jak ława betonowa . W cenie jednostkowej   należy ująć  koszty stabilizacji  dowiezionej  koszty wykoanania ławy i roboty ziemne.Nadmiar ziemi do wywozu na odległośc do 15 km </t>
  </si>
  <si>
    <t xml:space="preserve"> KOSZTORYS (brutto) </t>
  </si>
  <si>
    <t>WZÓR  KOSZTORYSU  OFERTOWEGO  OPRACOWANY NA PODSTAWIE  PRZEDMIARU  ROBÓT 
PRZEBUDOWA CIAGU PIESZO-ROWEROWEGO - droga powiatowa  nr 1287D  Wołów ul. Uskorska - Uskorz Wielki - załącznik nr 2A do SIWZ
składany wraz z ofertą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</si>
</sst>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zł&quot;;\-#,##0.00\ &quot;zł&quot;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\ &quot;zł&quot;"/>
  </numFmts>
  <fonts count="3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u/>
      <sz val="12"/>
      <color rgb="FFFF0000"/>
      <name val="Arial"/>
      <family val="2"/>
      <charset val="238"/>
    </font>
    <font>
      <vertAlign val="superscript"/>
      <sz val="12"/>
      <name val="Arial"/>
      <family val="2"/>
      <charset val="238"/>
    </font>
    <font>
      <i/>
      <sz val="14"/>
      <name val="Arial"/>
      <family val="2"/>
      <charset val="238"/>
    </font>
    <font>
      <sz val="10"/>
      <color rgb="FFFF0000"/>
      <name val="Century Gothic"/>
      <family val="2"/>
      <charset val="238"/>
    </font>
    <font>
      <i/>
      <sz val="12"/>
      <name val="Century Gothic"/>
      <family val="2"/>
      <charset val="238"/>
    </font>
    <font>
      <sz val="12"/>
      <name val="Century Gothic"/>
      <family val="2"/>
      <charset val="238"/>
    </font>
    <font>
      <i/>
      <sz val="14"/>
      <name val="Century Gothic"/>
      <family val="2"/>
      <charset val="238"/>
    </font>
    <font>
      <i/>
      <sz val="12"/>
      <color rgb="FFFF0000"/>
      <name val="Century Gothic"/>
      <family val="2"/>
      <charset val="238"/>
    </font>
    <font>
      <sz val="12"/>
      <color rgb="FFFF0000"/>
      <name val="Century Gothic"/>
      <family val="2"/>
      <charset val="238"/>
    </font>
    <font>
      <sz val="14"/>
      <name val="Century Gothic"/>
      <family val="2"/>
      <charset val="238"/>
    </font>
    <font>
      <vertAlign val="superscript"/>
      <sz val="14"/>
      <name val="Century Gothic"/>
      <family val="2"/>
      <charset val="238"/>
    </font>
    <font>
      <i/>
      <sz val="18"/>
      <name val="Century Gothic"/>
      <family val="2"/>
      <charset val="238"/>
    </font>
    <font>
      <sz val="10"/>
      <name val="Century Gothic"/>
      <family val="2"/>
      <charset val="238"/>
    </font>
    <font>
      <i/>
      <sz val="14"/>
      <name val="Arial CE"/>
      <charset val="238"/>
    </font>
    <font>
      <sz val="10"/>
      <name val="Arial CE"/>
      <charset val="238"/>
    </font>
    <font>
      <i/>
      <sz val="12"/>
      <name val="Arial CE"/>
      <charset val="238"/>
    </font>
    <font>
      <vertAlign val="superscript"/>
      <sz val="12"/>
      <name val="Century Gothic"/>
      <family val="2"/>
      <charset val="238"/>
    </font>
    <font>
      <sz val="12"/>
      <name val="Arial CE"/>
      <charset val="238"/>
    </font>
    <font>
      <vertAlign val="superscript"/>
      <sz val="12"/>
      <name val="Arial CE"/>
      <charset val="238"/>
    </font>
    <font>
      <i/>
      <sz val="10"/>
      <name val="Arial"/>
      <family val="2"/>
      <charset val="238"/>
    </font>
    <font>
      <b/>
      <sz val="1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6" fillId="0" borderId="0" applyFill="0" applyBorder="0" applyAlignment="0" applyProtection="0"/>
    <xf numFmtId="165" fontId="3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/>
  </cellStyleXfs>
  <cellXfs count="125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right" wrapText="1"/>
    </xf>
    <xf numFmtId="0" fontId="18" fillId="0" borderId="0" xfId="0" applyFont="1" applyAlignment="1">
      <alignment wrapText="1"/>
    </xf>
    <xf numFmtId="0" fontId="19" fillId="0" borderId="3" xfId="0" applyFont="1" applyBorder="1" applyAlignment="1">
      <alignment horizontal="center" vertical="center" wrapText="1"/>
    </xf>
    <xf numFmtId="164" fontId="21" fillId="0" borderId="20" xfId="3" applyNumberFormat="1" applyFont="1" applyFill="1" applyBorder="1" applyAlignment="1" applyProtection="1">
      <alignment horizontal="center" vertical="center" wrapText="1"/>
    </xf>
    <xf numFmtId="165" fontId="22" fillId="0" borderId="0" xfId="1" applyFont="1" applyAlignment="1">
      <alignment horizontal="center" wrapText="1"/>
    </xf>
    <xf numFmtId="166" fontId="23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164" fontId="26" fillId="3" borderId="1" xfId="0" applyNumberFormat="1" applyFont="1" applyFill="1" applyBorder="1" applyAlignment="1">
      <alignment vertical="center" wrapText="1"/>
    </xf>
    <xf numFmtId="164" fontId="26" fillId="3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5" fontId="19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26" fillId="3" borderId="8" xfId="1" applyNumberFormat="1" applyFont="1" applyFill="1" applyBorder="1" applyAlignment="1" applyProtection="1">
      <alignment horizontal="center" vertical="center" wrapText="1"/>
    </xf>
    <xf numFmtId="166" fontId="20" fillId="0" borderId="1" xfId="3" applyNumberFormat="1" applyFont="1" applyFill="1" applyBorder="1" applyAlignment="1" applyProtection="1">
      <alignment horizontal="center" vertical="center" wrapText="1"/>
    </xf>
    <xf numFmtId="164" fontId="21" fillId="0" borderId="20" xfId="3" applyNumberFormat="1" applyFont="1" applyFill="1" applyBorder="1" applyAlignment="1" applyProtection="1">
      <alignment vertical="center" wrapText="1"/>
    </xf>
    <xf numFmtId="0" fontId="2" fillId="0" borderId="0" xfId="0" applyFont="1"/>
    <xf numFmtId="0" fontId="30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164" fontId="26" fillId="4" borderId="1" xfId="3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164" fontId="26" fillId="3" borderId="1" xfId="1" applyNumberFormat="1" applyFont="1" applyFill="1" applyBorder="1" applyAlignment="1" applyProtection="1">
      <alignment horizontal="center" vertical="center" wrapText="1"/>
    </xf>
    <xf numFmtId="164" fontId="26" fillId="0" borderId="13" xfId="1" applyNumberFormat="1" applyFont="1" applyFill="1" applyBorder="1" applyAlignment="1" applyProtection="1">
      <alignment horizontal="center" vertical="center" wrapText="1"/>
    </xf>
    <xf numFmtId="43" fontId="2" fillId="0" borderId="0" xfId="0" applyNumberFormat="1" applyFont="1" applyFill="1" applyAlignment="1">
      <alignment wrapText="1"/>
    </xf>
    <xf numFmtId="164" fontId="26" fillId="0" borderId="20" xfId="1" applyNumberFormat="1" applyFont="1" applyFill="1" applyBorder="1" applyAlignment="1" applyProtection="1">
      <alignment horizontal="center" vertical="center" wrapText="1"/>
    </xf>
    <xf numFmtId="164" fontId="26" fillId="5" borderId="22" xfId="1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165" fontId="19" fillId="0" borderId="0" xfId="1" applyFont="1" applyAlignment="1">
      <alignment horizontal="center" wrapText="1"/>
    </xf>
    <xf numFmtId="166" fontId="20" fillId="0" borderId="0" xfId="0" applyNumberFormat="1" applyFont="1" applyAlignment="1">
      <alignment horizontal="center" wrapText="1"/>
    </xf>
    <xf numFmtId="164" fontId="26" fillId="3" borderId="1" xfId="1" applyNumberFormat="1" applyFont="1" applyFill="1" applyBorder="1" applyAlignment="1" applyProtection="1">
      <alignment horizontal="right" vertical="center" wrapText="1"/>
    </xf>
    <xf numFmtId="0" fontId="34" fillId="0" borderId="0" xfId="0" applyFont="1" applyFill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0" fontId="2" fillId="6" borderId="0" xfId="0" applyFont="1" applyFill="1" applyBorder="1" applyAlignment="1">
      <alignment wrapText="1"/>
    </xf>
    <xf numFmtId="0" fontId="13" fillId="6" borderId="0" xfId="0" applyFont="1" applyFill="1" applyAlignment="1">
      <alignment wrapText="1"/>
    </xf>
    <xf numFmtId="0" fontId="17" fillId="0" borderId="18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right" vertical="center" wrapText="1"/>
    </xf>
    <xf numFmtId="0" fontId="35" fillId="0" borderId="18" xfId="0" applyFont="1" applyBorder="1" applyAlignment="1">
      <alignment horizontal="right" vertical="center" wrapText="1"/>
    </xf>
    <xf numFmtId="0" fontId="35" fillId="0" borderId="6" xfId="0" applyFont="1" applyBorder="1" applyAlignment="1">
      <alignment horizontal="right" vertical="center" wrapText="1"/>
    </xf>
    <xf numFmtId="0" fontId="35" fillId="0" borderId="15" xfId="0" applyFont="1" applyBorder="1" applyAlignment="1">
      <alignment horizontal="right" vertical="center" wrapText="1"/>
    </xf>
    <xf numFmtId="0" fontId="35" fillId="0" borderId="21" xfId="0" applyFont="1" applyBorder="1" applyAlignment="1">
      <alignment horizontal="right" vertical="center" wrapText="1"/>
    </xf>
    <xf numFmtId="0" fontId="35" fillId="0" borderId="24" xfId="0" applyFont="1" applyBorder="1" applyAlignment="1">
      <alignment horizontal="right" vertical="center" wrapText="1"/>
    </xf>
    <xf numFmtId="0" fontId="35" fillId="0" borderId="25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24" fillId="0" borderId="2" xfId="1" applyFont="1" applyFill="1" applyBorder="1" applyAlignment="1" applyProtection="1">
      <alignment horizontal="center" vertical="center" wrapText="1"/>
    </xf>
    <xf numFmtId="165" fontId="24" fillId="0" borderId="3" xfId="1" applyFont="1" applyFill="1" applyBorder="1" applyAlignment="1" applyProtection="1">
      <alignment horizontal="center" vertical="center" wrapText="1"/>
    </xf>
    <xf numFmtId="165" fontId="19" fillId="0" borderId="2" xfId="1" applyFont="1" applyFill="1" applyBorder="1" applyAlignment="1" applyProtection="1">
      <alignment horizontal="center" vertical="center" wrapText="1"/>
    </xf>
    <xf numFmtId="165" fontId="19" fillId="0" borderId="3" xfId="1" applyFont="1" applyFill="1" applyBorder="1" applyAlignment="1" applyProtection="1">
      <alignment horizontal="center" vertical="center" wrapText="1"/>
    </xf>
    <xf numFmtId="166" fontId="20" fillId="0" borderId="2" xfId="1" applyNumberFormat="1" applyFont="1" applyFill="1" applyBorder="1" applyAlignment="1" applyProtection="1">
      <alignment horizontal="center" vertical="center" wrapText="1"/>
    </xf>
    <xf numFmtId="166" fontId="20" fillId="0" borderId="3" xfId="1" applyNumberFormat="1" applyFont="1" applyFill="1" applyBorder="1" applyAlignment="1" applyProtection="1">
      <alignment horizontal="center" vertical="center" wrapText="1"/>
    </xf>
    <xf numFmtId="164" fontId="21" fillId="0" borderId="11" xfId="1" applyNumberFormat="1" applyFont="1" applyFill="1" applyBorder="1" applyAlignment="1" applyProtection="1">
      <alignment horizontal="center" vertical="center" wrapText="1"/>
    </xf>
    <xf numFmtId="164" fontId="21" fillId="0" borderId="13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24" fillId="0" borderId="1" xfId="1" applyFont="1" applyFill="1" applyBorder="1" applyAlignment="1" applyProtection="1">
      <alignment horizontal="center" vertical="center" wrapText="1"/>
    </xf>
    <xf numFmtId="165" fontId="19" fillId="0" borderId="1" xfId="1" applyFont="1" applyFill="1" applyBorder="1" applyAlignment="1" applyProtection="1">
      <alignment horizontal="center" vertical="center" wrapText="1"/>
    </xf>
    <xf numFmtId="166" fontId="20" fillId="0" borderId="1" xfId="1" applyNumberFormat="1" applyFont="1" applyFill="1" applyBorder="1" applyAlignment="1" applyProtection="1">
      <alignment horizontal="center" vertical="center" wrapText="1"/>
    </xf>
    <xf numFmtId="164" fontId="21" fillId="0" borderId="20" xfId="1" applyNumberFormat="1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>
      <alignment horizontal="right" vertical="center" wrapText="1"/>
    </xf>
    <xf numFmtId="0" fontId="28" fillId="0" borderId="4" xfId="0" applyFont="1" applyFill="1" applyBorder="1" applyAlignment="1">
      <alignment horizontal="right" vertical="center" wrapText="1"/>
    </xf>
    <xf numFmtId="0" fontId="28" fillId="0" borderId="17" xfId="0" applyFont="1" applyFill="1" applyBorder="1" applyAlignment="1">
      <alignment horizontal="righ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65" fontId="19" fillId="0" borderId="2" xfId="1" applyFont="1" applyFill="1" applyBorder="1" applyAlignment="1">
      <alignment horizontal="center" vertical="center" wrapText="1"/>
    </xf>
    <xf numFmtId="165" fontId="19" fillId="0" borderId="3" xfId="1" applyFont="1" applyFill="1" applyBorder="1" applyAlignment="1">
      <alignment horizontal="center" vertical="center" wrapText="1"/>
    </xf>
    <xf numFmtId="7" fontId="20" fillId="0" borderId="2" xfId="3" applyNumberFormat="1" applyFont="1" applyFill="1" applyBorder="1" applyAlignment="1" applyProtection="1">
      <alignment horizontal="center" vertical="center" wrapText="1"/>
    </xf>
    <xf numFmtId="7" fontId="20" fillId="0" borderId="3" xfId="3" applyNumberFormat="1" applyFont="1" applyFill="1" applyBorder="1" applyAlignment="1" applyProtection="1">
      <alignment horizontal="center" vertical="center" wrapText="1"/>
    </xf>
    <xf numFmtId="0" fontId="17" fillId="0" borderId="19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 wrapText="1"/>
    </xf>
    <xf numFmtId="0" fontId="28" fillId="2" borderId="18" xfId="0" applyFont="1" applyFill="1" applyBorder="1" applyAlignment="1">
      <alignment horizontal="left" vertical="center" wrapText="1"/>
    </xf>
    <xf numFmtId="0" fontId="28" fillId="2" borderId="6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5" fontId="19" fillId="0" borderId="9" xfId="1" applyFont="1" applyFill="1" applyBorder="1" applyAlignment="1" applyProtection="1">
      <alignment horizontal="center" vertical="center" wrapText="1"/>
    </xf>
    <xf numFmtId="166" fontId="20" fillId="0" borderId="1" xfId="3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/>
    </xf>
    <xf numFmtId="164" fontId="21" fillId="0" borderId="11" xfId="3" applyNumberFormat="1" applyFont="1" applyFill="1" applyBorder="1" applyAlignment="1" applyProtection="1">
      <alignment horizontal="center" vertical="center" wrapText="1"/>
    </xf>
    <xf numFmtId="164" fontId="21" fillId="0" borderId="13" xfId="3" applyNumberFormat="1" applyFont="1" applyFill="1" applyBorder="1" applyAlignment="1" applyProtection="1">
      <alignment horizontal="center" vertical="center" wrapText="1"/>
    </xf>
    <xf numFmtId="0" fontId="17" fillId="2" borderId="19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/>
    </xf>
    <xf numFmtId="166" fontId="20" fillId="0" borderId="9" xfId="1" applyNumberFormat="1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164" fontId="21" fillId="0" borderId="23" xfId="1" applyNumberFormat="1" applyFont="1" applyFill="1" applyBorder="1" applyAlignment="1" applyProtection="1">
      <alignment horizontal="center" vertical="center" wrapText="1"/>
    </xf>
    <xf numFmtId="164" fontId="17" fillId="2" borderId="18" xfId="0" applyNumberFormat="1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164" fontId="21" fillId="0" borderId="23" xfId="3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left" vertical="center" wrapText="1"/>
    </xf>
  </cellXfs>
  <cellStyles count="5">
    <cellStyle name="Dziesiętny" xfId="1" builtinId="3"/>
    <cellStyle name="Dziesiętny 3" xfId="2"/>
    <cellStyle name="Dziesiętny_INWESTORSKI " xfId="3"/>
    <cellStyle name="Normalny" xfId="0" builtinId="0"/>
    <cellStyle name="Normalny 3" xfId="4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23"/>
  <sheetViews>
    <sheetView tabSelected="1" topLeftCell="A101" zoomScale="70" zoomScaleNormal="70" workbookViewId="0">
      <selection activeCell="C139" sqref="C139"/>
    </sheetView>
  </sheetViews>
  <sheetFormatPr defaultColWidth="7.5703125" defaultRowHeight="17.25"/>
  <cols>
    <col min="1" max="1" width="6.5703125" style="6" customWidth="1"/>
    <col min="2" max="2" width="24.140625" style="7" customWidth="1"/>
    <col min="3" max="3" width="113.28515625" style="6" customWidth="1"/>
    <col min="4" max="4" width="9" style="17" customWidth="1"/>
    <col min="5" max="5" width="14.28515625" style="15" customWidth="1"/>
    <col min="6" max="6" width="12.7109375" style="16" bestFit="1" customWidth="1"/>
    <col min="7" max="7" width="28.28515625" style="12" customWidth="1"/>
    <col min="8" max="8" width="15.7109375" style="6" bestFit="1" customWidth="1"/>
    <col min="9" max="9" width="19.7109375" style="6" customWidth="1"/>
    <col min="10" max="10" width="13.85546875" style="6" bestFit="1" customWidth="1"/>
    <col min="11" max="16384" width="7.5703125" style="6"/>
  </cols>
  <sheetData>
    <row r="1" spans="1:9" s="8" customFormat="1" ht="79.5" customHeight="1">
      <c r="A1" s="123" t="s">
        <v>136</v>
      </c>
      <c r="B1" s="123"/>
      <c r="C1" s="123"/>
      <c r="D1" s="123"/>
      <c r="E1" s="123"/>
      <c r="F1" s="123"/>
      <c r="G1" s="123"/>
    </row>
    <row r="2" spans="1:9" s="8" customFormat="1" ht="72" customHeight="1">
      <c r="A2" s="3" t="s">
        <v>1</v>
      </c>
      <c r="B2" s="4" t="s">
        <v>2</v>
      </c>
      <c r="C2" s="5" t="s">
        <v>3</v>
      </c>
      <c r="D2" s="13" t="s">
        <v>4</v>
      </c>
      <c r="E2" s="5" t="s">
        <v>5</v>
      </c>
      <c r="F2" s="5" t="s">
        <v>6</v>
      </c>
      <c r="G2" s="5" t="s">
        <v>7</v>
      </c>
    </row>
    <row r="3" spans="1:9" s="8" customFormat="1" ht="26.45" customHeight="1">
      <c r="A3" s="124" t="s">
        <v>28</v>
      </c>
      <c r="B3" s="80"/>
      <c r="C3" s="80"/>
      <c r="D3" s="80"/>
      <c r="E3" s="80"/>
      <c r="F3" s="80"/>
      <c r="G3" s="121"/>
    </row>
    <row r="4" spans="1:9" s="8" customFormat="1" ht="42" customHeight="1">
      <c r="A4" s="22">
        <v>1</v>
      </c>
      <c r="B4" s="25" t="s">
        <v>26</v>
      </c>
      <c r="C4" s="2" t="s">
        <v>42</v>
      </c>
      <c r="D4" s="23" t="s">
        <v>13</v>
      </c>
      <c r="E4" s="24">
        <f>1.7395</f>
        <v>1.7395</v>
      </c>
      <c r="F4" s="28"/>
      <c r="G4" s="14"/>
    </row>
    <row r="5" spans="1:9" s="8" customFormat="1" ht="38.450000000000003" customHeight="1">
      <c r="A5" s="22">
        <v>2</v>
      </c>
      <c r="B5" s="25" t="str">
        <f>B4</f>
        <v xml:space="preserve">Wizja w terenie 
Projekt techniczny </v>
      </c>
      <c r="C5" s="2" t="s">
        <v>20</v>
      </c>
      <c r="D5" s="23" t="s">
        <v>16</v>
      </c>
      <c r="E5" s="24">
        <v>1</v>
      </c>
      <c r="F5" s="28"/>
      <c r="G5" s="14"/>
    </row>
    <row r="6" spans="1:9" s="8" customFormat="1" ht="24.6" customHeight="1">
      <c r="A6" s="107" t="s">
        <v>43</v>
      </c>
      <c r="B6" s="108"/>
      <c r="C6" s="108"/>
      <c r="D6" s="108"/>
      <c r="E6" s="108"/>
      <c r="F6" s="108"/>
      <c r="G6" s="117"/>
    </row>
    <row r="7" spans="1:9" s="8" customFormat="1" ht="49.9" customHeight="1">
      <c r="A7" s="60">
        <v>3</v>
      </c>
      <c r="B7" s="71" t="str">
        <f>B4</f>
        <v xml:space="preserve">Wizja w terenie 
Projekt techniczny </v>
      </c>
      <c r="C7" s="2" t="s">
        <v>82</v>
      </c>
      <c r="D7" s="110" t="s">
        <v>9</v>
      </c>
      <c r="E7" s="73">
        <f>6+6+8*3.14+10+19.24+0.5*3.14*8+10+0.5*3.14*8+0.5*8*3.14 +10.5+35.5</f>
        <v>160.04000000000002</v>
      </c>
      <c r="F7" s="74"/>
      <c r="G7" s="105"/>
    </row>
    <row r="8" spans="1:9" s="8" customFormat="1" ht="19.149999999999999" customHeight="1">
      <c r="A8" s="60"/>
      <c r="B8" s="71"/>
      <c r="C8" s="9" t="s">
        <v>48</v>
      </c>
      <c r="D8" s="110"/>
      <c r="E8" s="73"/>
      <c r="F8" s="74"/>
      <c r="G8" s="106"/>
    </row>
    <row r="9" spans="1:9" s="8" customFormat="1" ht="49.9" customHeight="1">
      <c r="A9" s="60">
        <v>4</v>
      </c>
      <c r="B9" s="71" t="str">
        <f>B7</f>
        <v xml:space="preserve">Wizja w terenie 
Projekt techniczny </v>
      </c>
      <c r="C9" s="2" t="s">
        <v>21</v>
      </c>
      <c r="D9" s="110" t="s">
        <v>9</v>
      </c>
      <c r="E9" s="73">
        <v>25</v>
      </c>
      <c r="F9" s="74"/>
      <c r="G9" s="105"/>
    </row>
    <row r="10" spans="1:9" s="8" customFormat="1" ht="40.9" customHeight="1">
      <c r="A10" s="60"/>
      <c r="B10" s="71"/>
      <c r="C10" s="9" t="s">
        <v>83</v>
      </c>
      <c r="D10" s="110"/>
      <c r="E10" s="73"/>
      <c r="F10" s="74"/>
      <c r="G10" s="106"/>
    </row>
    <row r="11" spans="1:9" s="8" customFormat="1" ht="54" customHeight="1">
      <c r="A11" s="60">
        <v>5</v>
      </c>
      <c r="B11" s="61" t="str">
        <f>B7</f>
        <v xml:space="preserve">Wizja w terenie 
Projekt techniczny </v>
      </c>
      <c r="C11" s="2" t="s">
        <v>84</v>
      </c>
      <c r="D11" s="110" t="s">
        <v>9</v>
      </c>
      <c r="E11" s="65">
        <v>495</v>
      </c>
      <c r="F11" s="67"/>
      <c r="G11" s="105"/>
      <c r="I11" s="49"/>
    </row>
    <row r="12" spans="1:9" s="8" customFormat="1" ht="28.15" customHeight="1">
      <c r="A12" s="60"/>
      <c r="B12" s="62"/>
      <c r="C12" s="1" t="s">
        <v>96</v>
      </c>
      <c r="D12" s="110"/>
      <c r="E12" s="66"/>
      <c r="F12" s="68"/>
      <c r="G12" s="106"/>
    </row>
    <row r="13" spans="1:9" s="8" customFormat="1" ht="83.45" customHeight="1">
      <c r="A13" s="60">
        <v>6</v>
      </c>
      <c r="B13" s="61" t="str">
        <f>B11</f>
        <v xml:space="preserve">Wizja w terenie 
Projekt techniczny </v>
      </c>
      <c r="C13" s="2" t="s">
        <v>44</v>
      </c>
      <c r="D13" s="110" t="s">
        <v>45</v>
      </c>
      <c r="E13" s="65">
        <f xml:space="preserve"> 6*0.75*0.5</f>
        <v>2.25</v>
      </c>
      <c r="F13" s="74"/>
      <c r="G13" s="105"/>
    </row>
    <row r="14" spans="1:9" s="8" customFormat="1" ht="22.9" customHeight="1">
      <c r="A14" s="60"/>
      <c r="B14" s="62"/>
      <c r="C14" s="1" t="s">
        <v>46</v>
      </c>
      <c r="D14" s="110"/>
      <c r="E14" s="66"/>
      <c r="F14" s="74"/>
      <c r="G14" s="106"/>
    </row>
    <row r="15" spans="1:9" s="8" customFormat="1" ht="55.9" customHeight="1">
      <c r="A15" s="60">
        <v>7</v>
      </c>
      <c r="B15" s="61" t="str">
        <f>B13</f>
        <v xml:space="preserve">Wizja w terenie 
Projekt techniczny </v>
      </c>
      <c r="C15" s="2" t="s">
        <v>85</v>
      </c>
      <c r="D15" s="99" t="s">
        <v>47</v>
      </c>
      <c r="E15" s="65">
        <f>312+230.4-67.83</f>
        <v>474.57</v>
      </c>
      <c r="F15" s="67"/>
      <c r="G15" s="105"/>
    </row>
    <row r="16" spans="1:9" s="8" customFormat="1" ht="39" customHeight="1">
      <c r="A16" s="60"/>
      <c r="B16" s="62"/>
      <c r="C16" s="1" t="s">
        <v>75</v>
      </c>
      <c r="D16" s="101"/>
      <c r="E16" s="66"/>
      <c r="F16" s="68"/>
      <c r="G16" s="106"/>
    </row>
    <row r="17" spans="1:7" s="21" customFormat="1" ht="54.6" customHeight="1">
      <c r="A17" s="60">
        <v>8</v>
      </c>
      <c r="B17" s="61" t="str">
        <f>B15</f>
        <v xml:space="preserve">Wizja w terenie 
Projekt techniczny </v>
      </c>
      <c r="C17" s="2" t="s">
        <v>97</v>
      </c>
      <c r="D17" s="99" t="s">
        <v>47</v>
      </c>
      <c r="E17" s="65">
        <f>E15</f>
        <v>474.57</v>
      </c>
      <c r="F17" s="67"/>
      <c r="G17" s="105"/>
    </row>
    <row r="18" spans="1:7" s="21" customFormat="1" ht="39.6" customHeight="1">
      <c r="A18" s="60"/>
      <c r="B18" s="62"/>
      <c r="C18" s="1" t="str">
        <f>C16</f>
        <v>odcinek  nr A   F= 26,30*8+4*5 =230,4m2
odcinek  nr B   F=312,00-67,80 = 244,17 m2</v>
      </c>
      <c r="D18" s="101"/>
      <c r="E18" s="66"/>
      <c r="F18" s="68"/>
      <c r="G18" s="106"/>
    </row>
    <row r="19" spans="1:7" s="8" customFormat="1" ht="67.150000000000006" customHeight="1">
      <c r="A19" s="60">
        <v>9</v>
      </c>
      <c r="B19" s="61" t="str">
        <f>B15</f>
        <v xml:space="preserve">Wizja w terenie 
Projekt techniczny </v>
      </c>
      <c r="C19" s="2" t="s">
        <v>86</v>
      </c>
      <c r="D19" s="99" t="s">
        <v>47</v>
      </c>
      <c r="E19" s="65">
        <f>7.25*3+10.5*0.15+44.5</f>
        <v>67.825000000000003</v>
      </c>
      <c r="F19" s="67"/>
      <c r="G19" s="105"/>
    </row>
    <row r="20" spans="1:7" s="8" customFormat="1" ht="25.15" customHeight="1">
      <c r="A20" s="60"/>
      <c r="B20" s="62"/>
      <c r="C20" s="1" t="s">
        <v>49</v>
      </c>
      <c r="D20" s="101"/>
      <c r="E20" s="66"/>
      <c r="F20" s="68"/>
      <c r="G20" s="106"/>
    </row>
    <row r="21" spans="1:7" s="8" customFormat="1" ht="68.45" customHeight="1">
      <c r="A21" s="60">
        <v>10</v>
      </c>
      <c r="B21" s="61" t="str">
        <f>B17</f>
        <v xml:space="preserve">Wizja w terenie 
Projekt techniczny </v>
      </c>
      <c r="C21" s="2" t="s">
        <v>99</v>
      </c>
      <c r="D21" s="99" t="s">
        <v>47</v>
      </c>
      <c r="E21" s="65">
        <f>7.25*3+10.5*0.15+44.5</f>
        <v>67.825000000000003</v>
      </c>
      <c r="F21" s="67"/>
      <c r="G21" s="105"/>
    </row>
    <row r="22" spans="1:7" s="8" customFormat="1" ht="28.15" customHeight="1">
      <c r="A22" s="60"/>
      <c r="B22" s="62"/>
      <c r="C22" s="1" t="s">
        <v>98</v>
      </c>
      <c r="D22" s="101"/>
      <c r="E22" s="66"/>
      <c r="F22" s="68"/>
      <c r="G22" s="106"/>
    </row>
    <row r="23" spans="1:7" s="8" customFormat="1" ht="48" customHeight="1">
      <c r="A23" s="60">
        <v>11</v>
      </c>
      <c r="B23" s="61" t="str">
        <f>B19</f>
        <v xml:space="preserve">Wizja w terenie 
Projekt techniczny </v>
      </c>
      <c r="C23" s="2" t="s">
        <v>87</v>
      </c>
      <c r="D23" s="99" t="s">
        <v>47</v>
      </c>
      <c r="E23" s="65">
        <f xml:space="preserve"> (172 - 3.65 - 4)*2.5+(155.5-7*3.5)*2.7+4*1.5*1.8+23.6*2 + 15</f>
        <v>837.57500000000005</v>
      </c>
      <c r="F23" s="67"/>
      <c r="G23" s="105"/>
    </row>
    <row r="24" spans="1:7" s="8" customFormat="1" ht="27" customHeight="1">
      <c r="A24" s="60"/>
      <c r="B24" s="62"/>
      <c r="C24" s="1" t="s">
        <v>70</v>
      </c>
      <c r="D24" s="101"/>
      <c r="E24" s="66"/>
      <c r="F24" s="68"/>
      <c r="G24" s="106"/>
    </row>
    <row r="25" spans="1:7" s="21" customFormat="1" ht="67.150000000000006" customHeight="1">
      <c r="A25" s="60">
        <v>12</v>
      </c>
      <c r="B25" s="61" t="str">
        <f>B21</f>
        <v xml:space="preserve">Wizja w terenie 
Projekt techniczny </v>
      </c>
      <c r="C25" s="2" t="s">
        <v>101</v>
      </c>
      <c r="D25" s="99" t="s">
        <v>47</v>
      </c>
      <c r="E25" s="65">
        <f xml:space="preserve"> (172 -3.65-4)*2.5+(155.5-7*3.5)*2.7+3*1.5*1+23.6*2+15</f>
        <v>831.27500000000009</v>
      </c>
      <c r="F25" s="67"/>
      <c r="G25" s="105"/>
    </row>
    <row r="26" spans="1:7" s="21" customFormat="1" ht="27" customHeight="1">
      <c r="A26" s="60"/>
      <c r="B26" s="62"/>
      <c r="C26" s="1" t="s">
        <v>100</v>
      </c>
      <c r="D26" s="101"/>
      <c r="E26" s="66"/>
      <c r="F26" s="68"/>
      <c r="G26" s="106"/>
    </row>
    <row r="27" spans="1:7" s="8" customFormat="1" ht="50.45" customHeight="1">
      <c r="A27" s="60">
        <v>13</v>
      </c>
      <c r="B27" s="61" t="str">
        <f>B23</f>
        <v xml:space="preserve">Wizja w terenie 
Projekt techniczny </v>
      </c>
      <c r="C27" s="2" t="s">
        <v>88</v>
      </c>
      <c r="D27" s="110" t="s">
        <v>47</v>
      </c>
      <c r="E27" s="73">
        <f>295</f>
        <v>295</v>
      </c>
      <c r="F27" s="74"/>
      <c r="G27" s="105"/>
    </row>
    <row r="28" spans="1:7" s="8" customFormat="1" ht="25.15" customHeight="1">
      <c r="A28" s="60"/>
      <c r="B28" s="62"/>
      <c r="C28" s="1" t="s">
        <v>50</v>
      </c>
      <c r="D28" s="110"/>
      <c r="E28" s="73"/>
      <c r="F28" s="74"/>
      <c r="G28" s="106"/>
    </row>
    <row r="29" spans="1:7" s="8" customFormat="1" ht="67.150000000000006" customHeight="1">
      <c r="A29" s="60">
        <v>14</v>
      </c>
      <c r="B29" s="61" t="str">
        <f>B15</f>
        <v xml:space="preserve">Wizja w terenie 
Projekt techniczny </v>
      </c>
      <c r="C29" s="2" t="s">
        <v>89</v>
      </c>
      <c r="D29" s="99" t="s">
        <v>47</v>
      </c>
      <c r="E29" s="65">
        <f>172.5*1.25+(155.5-7*3.5)*1.25+23*1</f>
        <v>402.375</v>
      </c>
      <c r="F29" s="67"/>
      <c r="G29" s="105"/>
    </row>
    <row r="30" spans="1:7" s="8" customFormat="1" ht="26.45" customHeight="1">
      <c r="A30" s="60"/>
      <c r="B30" s="62"/>
      <c r="C30" s="1" t="s">
        <v>51</v>
      </c>
      <c r="D30" s="101"/>
      <c r="E30" s="66"/>
      <c r="F30" s="68"/>
      <c r="G30" s="106"/>
    </row>
    <row r="31" spans="1:7" s="21" customFormat="1" ht="50.45" customHeight="1">
      <c r="A31" s="60">
        <v>15</v>
      </c>
      <c r="B31" s="61" t="str">
        <f>B29</f>
        <v xml:space="preserve">Wizja w terenie 
Projekt techniczny </v>
      </c>
      <c r="C31" s="2" t="s">
        <v>102</v>
      </c>
      <c r="D31" s="110" t="s">
        <v>47</v>
      </c>
      <c r="E31" s="73">
        <v>13.5</v>
      </c>
      <c r="F31" s="74"/>
      <c r="G31" s="105"/>
    </row>
    <row r="32" spans="1:7" s="21" customFormat="1" ht="23.45" customHeight="1">
      <c r="A32" s="60"/>
      <c r="B32" s="62"/>
      <c r="C32" s="1" t="s">
        <v>103</v>
      </c>
      <c r="D32" s="110"/>
      <c r="E32" s="73"/>
      <c r="F32" s="74"/>
      <c r="G32" s="106"/>
    </row>
    <row r="33" spans="1:9" s="21" customFormat="1" ht="55.15" customHeight="1">
      <c r="A33" s="60">
        <v>16</v>
      </c>
      <c r="B33" s="61" t="str">
        <f>B29</f>
        <v xml:space="preserve">Wizja w terenie 
Projekt techniczny </v>
      </c>
      <c r="C33" s="2" t="s">
        <v>90</v>
      </c>
      <c r="D33" s="110" t="s">
        <v>52</v>
      </c>
      <c r="E33" s="73">
        <f>0.1</f>
        <v>0.1</v>
      </c>
      <c r="F33" s="74"/>
      <c r="G33" s="105"/>
    </row>
    <row r="34" spans="1:9" s="21" customFormat="1" ht="22.9" customHeight="1">
      <c r="A34" s="60"/>
      <c r="B34" s="62"/>
      <c r="C34" s="1" t="s">
        <v>22</v>
      </c>
      <c r="D34" s="110"/>
      <c r="E34" s="73"/>
      <c r="F34" s="74"/>
      <c r="G34" s="106"/>
    </row>
    <row r="35" spans="1:9" s="8" customFormat="1" ht="51.6" customHeight="1">
      <c r="A35" s="60">
        <v>17</v>
      </c>
      <c r="B35" s="61" t="str">
        <f>B33</f>
        <v xml:space="preserve">Wizja w terenie 
Projekt techniczny </v>
      </c>
      <c r="C35" s="2" t="s">
        <v>91</v>
      </c>
      <c r="D35" s="110" t="s">
        <v>92</v>
      </c>
      <c r="E35" s="73">
        <v>1</v>
      </c>
      <c r="F35" s="74"/>
      <c r="G35" s="105"/>
    </row>
    <row r="36" spans="1:9" s="8" customFormat="1" ht="21.6" customHeight="1">
      <c r="A36" s="60"/>
      <c r="B36" s="62"/>
      <c r="C36" s="1" t="s">
        <v>23</v>
      </c>
      <c r="D36" s="110"/>
      <c r="E36" s="73"/>
      <c r="F36" s="74"/>
      <c r="G36" s="106"/>
    </row>
    <row r="37" spans="1:9" s="8" customFormat="1" ht="49.15" customHeight="1">
      <c r="A37" s="60">
        <v>18</v>
      </c>
      <c r="B37" s="61" t="str">
        <f>B33</f>
        <v xml:space="preserve">Wizja w terenie 
Projekt techniczny </v>
      </c>
      <c r="C37" s="2" t="s">
        <v>93</v>
      </c>
      <c r="D37" s="110" t="s">
        <v>92</v>
      </c>
      <c r="E37" s="73">
        <v>4</v>
      </c>
      <c r="F37" s="74"/>
      <c r="G37" s="105"/>
    </row>
    <row r="38" spans="1:9" s="8" customFormat="1" ht="21.6" customHeight="1">
      <c r="A38" s="60"/>
      <c r="B38" s="62"/>
      <c r="C38" s="1" t="s">
        <v>24</v>
      </c>
      <c r="D38" s="110"/>
      <c r="E38" s="73"/>
      <c r="F38" s="74"/>
      <c r="G38" s="106"/>
    </row>
    <row r="39" spans="1:9" s="8" customFormat="1" ht="25.9" customHeight="1">
      <c r="A39" s="60">
        <v>19</v>
      </c>
      <c r="B39" s="61" t="str">
        <f>B37</f>
        <v xml:space="preserve">Wizja w terenie 
Projekt techniczny </v>
      </c>
      <c r="C39" s="2" t="s">
        <v>15</v>
      </c>
      <c r="D39" s="110" t="s">
        <v>92</v>
      </c>
      <c r="E39" s="73">
        <v>8</v>
      </c>
      <c r="F39" s="74"/>
      <c r="G39" s="105"/>
    </row>
    <row r="40" spans="1:9" s="8" customFormat="1" ht="21.6" customHeight="1">
      <c r="A40" s="60"/>
      <c r="B40" s="62"/>
      <c r="C40" s="1" t="s">
        <v>94</v>
      </c>
      <c r="D40" s="110"/>
      <c r="E40" s="73"/>
      <c r="F40" s="74"/>
      <c r="G40" s="106"/>
    </row>
    <row r="41" spans="1:9" ht="46.5" customHeight="1">
      <c r="A41" s="60">
        <v>20</v>
      </c>
      <c r="B41" s="61" t="str">
        <f>B39</f>
        <v xml:space="preserve">Wizja w terenie 
Projekt techniczny </v>
      </c>
      <c r="C41" s="2" t="s">
        <v>53</v>
      </c>
      <c r="D41" s="110" t="s">
        <v>47</v>
      </c>
      <c r="E41" s="65">
        <v>1305</v>
      </c>
      <c r="F41" s="74"/>
      <c r="G41" s="105"/>
      <c r="I41" s="50"/>
    </row>
    <row r="42" spans="1:9" ht="22.9" customHeight="1">
      <c r="A42" s="60"/>
      <c r="B42" s="62"/>
      <c r="C42" s="1" t="s">
        <v>104</v>
      </c>
      <c r="D42" s="110"/>
      <c r="E42" s="66"/>
      <c r="F42" s="74"/>
      <c r="G42" s="106"/>
    </row>
    <row r="43" spans="1:9" s="10" customFormat="1" ht="24.6" customHeight="1">
      <c r="A43" s="60">
        <v>21</v>
      </c>
      <c r="B43" s="61" t="str">
        <f>B41</f>
        <v xml:space="preserve">Wizja w terenie 
Projekt techniczny </v>
      </c>
      <c r="C43" s="2" t="s">
        <v>54</v>
      </c>
      <c r="D43" s="110" t="s">
        <v>55</v>
      </c>
      <c r="E43" s="65">
        <v>1637.96</v>
      </c>
      <c r="F43" s="74"/>
      <c r="G43" s="105"/>
    </row>
    <row r="44" spans="1:9" s="10" customFormat="1" ht="22.15" customHeight="1">
      <c r="A44" s="60"/>
      <c r="B44" s="62"/>
      <c r="C44" s="1" t="s">
        <v>56</v>
      </c>
      <c r="D44" s="110"/>
      <c r="E44" s="66"/>
      <c r="F44" s="74"/>
      <c r="G44" s="106"/>
    </row>
    <row r="45" spans="1:9" s="10" customFormat="1" ht="47.45" customHeight="1">
      <c r="A45" s="60">
        <v>22</v>
      </c>
      <c r="B45" s="61" t="str">
        <f>B43</f>
        <v xml:space="preserve">Wizja w terenie 
Projekt techniczny </v>
      </c>
      <c r="C45" s="2" t="s">
        <v>57</v>
      </c>
      <c r="D45" s="110" t="s">
        <v>47</v>
      </c>
      <c r="E45" s="65">
        <f>(1739.5 -349.5)*0.1 +(7*0.5*8*3.14)*0.1</f>
        <v>147.792</v>
      </c>
      <c r="F45" s="74"/>
      <c r="G45" s="105"/>
    </row>
    <row r="46" spans="1:9" s="10" customFormat="1" ht="24" customHeight="1">
      <c r="A46" s="60"/>
      <c r="B46" s="62"/>
      <c r="C46" s="1" t="s">
        <v>58</v>
      </c>
      <c r="D46" s="110"/>
      <c r="E46" s="66"/>
      <c r="F46" s="74"/>
      <c r="G46" s="106"/>
    </row>
    <row r="47" spans="1:9" s="8" customFormat="1" ht="51.6" customHeight="1">
      <c r="A47" s="60">
        <v>23</v>
      </c>
      <c r="B47" s="61" t="str">
        <f>B45</f>
        <v xml:space="preserve">Wizja w terenie 
Projekt techniczny </v>
      </c>
      <c r="C47" s="2" t="s">
        <v>40</v>
      </c>
      <c r="D47" s="110" t="s">
        <v>9</v>
      </c>
      <c r="E47" s="65">
        <f>55+165+329.1+53.1+18.5+54.1+23.5+94.5+23.4+19.3</f>
        <v>835.5</v>
      </c>
      <c r="F47" s="74"/>
      <c r="G47" s="105"/>
    </row>
    <row r="48" spans="1:9" s="8" customFormat="1" ht="21" customHeight="1">
      <c r="A48" s="60"/>
      <c r="B48" s="62"/>
      <c r="C48" s="1" t="s">
        <v>59</v>
      </c>
      <c r="D48" s="110"/>
      <c r="E48" s="66"/>
      <c r="F48" s="74"/>
      <c r="G48" s="122"/>
    </row>
    <row r="49" spans="1:7" s="8" customFormat="1" ht="26.25" customHeight="1">
      <c r="A49" s="51" t="s">
        <v>34</v>
      </c>
      <c r="B49" s="52"/>
      <c r="C49" s="52"/>
      <c r="D49" s="52"/>
      <c r="E49" s="52"/>
      <c r="F49" s="52"/>
      <c r="G49" s="18"/>
    </row>
    <row r="50" spans="1:7" s="8" customFormat="1" ht="28.9" customHeight="1">
      <c r="A50" s="120" t="s">
        <v>60</v>
      </c>
      <c r="B50" s="80"/>
      <c r="C50" s="80"/>
      <c r="D50" s="80"/>
      <c r="E50" s="80"/>
      <c r="F50" s="80"/>
      <c r="G50" s="121"/>
    </row>
    <row r="51" spans="1:7" s="8" customFormat="1" ht="61.15" customHeight="1">
      <c r="A51" s="60">
        <v>24</v>
      </c>
      <c r="B51" s="61" t="str">
        <f>B47</f>
        <v xml:space="preserve">Wizja w terenie 
Projekt techniczny </v>
      </c>
      <c r="C51" s="2" t="s">
        <v>121</v>
      </c>
      <c r="D51" s="110" t="s">
        <v>45</v>
      </c>
      <c r="E51" s="65">
        <v>75.599999999999994</v>
      </c>
      <c r="F51" s="74"/>
      <c r="G51" s="105"/>
    </row>
    <row r="52" spans="1:7" s="8" customFormat="1" ht="21" customHeight="1">
      <c r="A52" s="60"/>
      <c r="B52" s="62"/>
      <c r="C52" s="1" t="s">
        <v>61</v>
      </c>
      <c r="D52" s="110"/>
      <c r="E52" s="66"/>
      <c r="F52" s="74"/>
      <c r="G52" s="106"/>
    </row>
    <row r="53" spans="1:7" s="8" customFormat="1" ht="25.9" customHeight="1">
      <c r="A53" s="60">
        <v>25</v>
      </c>
      <c r="B53" s="61" t="str">
        <f>B51</f>
        <v xml:space="preserve">Wizja w terenie 
Projekt techniczny </v>
      </c>
      <c r="C53" s="2" t="s">
        <v>122</v>
      </c>
      <c r="D53" s="110" t="s">
        <v>45</v>
      </c>
      <c r="E53" s="65">
        <f>E51</f>
        <v>75.599999999999994</v>
      </c>
      <c r="F53" s="74"/>
      <c r="G53" s="105"/>
    </row>
    <row r="54" spans="1:7" s="8" customFormat="1" ht="25.15" customHeight="1">
      <c r="A54" s="60"/>
      <c r="B54" s="62"/>
      <c r="C54" s="1" t="s">
        <v>62</v>
      </c>
      <c r="D54" s="110"/>
      <c r="E54" s="66"/>
      <c r="F54" s="74"/>
      <c r="G54" s="122"/>
    </row>
    <row r="55" spans="1:7" s="8" customFormat="1" ht="27.6" customHeight="1">
      <c r="A55" s="51" t="s">
        <v>35</v>
      </c>
      <c r="B55" s="52"/>
      <c r="C55" s="52"/>
      <c r="D55" s="52"/>
      <c r="E55" s="52"/>
      <c r="F55" s="52"/>
      <c r="G55" s="18"/>
    </row>
    <row r="56" spans="1:7" s="11" customFormat="1" ht="23.45" customHeight="1">
      <c r="A56" s="120" t="s">
        <v>25</v>
      </c>
      <c r="B56" s="80"/>
      <c r="C56" s="80"/>
      <c r="D56" s="80"/>
      <c r="E56" s="80"/>
      <c r="F56" s="80"/>
      <c r="G56" s="121"/>
    </row>
    <row r="57" spans="1:7" s="8" customFormat="1" ht="67.900000000000006" customHeight="1">
      <c r="A57" s="96">
        <v>26</v>
      </c>
      <c r="B57" s="61" t="str">
        <f>B51</f>
        <v xml:space="preserve">Wizja w terenie 
Projekt techniczny </v>
      </c>
      <c r="C57" s="2" t="s">
        <v>123</v>
      </c>
      <c r="D57" s="99" t="s">
        <v>10</v>
      </c>
      <c r="E57" s="65">
        <v>19</v>
      </c>
      <c r="F57" s="67"/>
      <c r="G57" s="69"/>
    </row>
    <row r="58" spans="1:7" s="8" customFormat="1" ht="21.6" customHeight="1">
      <c r="A58" s="118"/>
      <c r="B58" s="62"/>
      <c r="C58" s="1" t="s">
        <v>63</v>
      </c>
      <c r="D58" s="101"/>
      <c r="E58" s="66"/>
      <c r="F58" s="68"/>
      <c r="G58" s="70"/>
    </row>
    <row r="59" spans="1:7" s="8" customFormat="1" ht="52.15" customHeight="1">
      <c r="A59" s="96">
        <v>27</v>
      </c>
      <c r="B59" s="61" t="str">
        <f>B57</f>
        <v xml:space="preserve">Wizja w terenie 
Projekt techniczny </v>
      </c>
      <c r="C59" s="2" t="s">
        <v>36</v>
      </c>
      <c r="D59" s="99" t="s">
        <v>9</v>
      </c>
      <c r="E59" s="65">
        <f>30+24.2+22+20.5+22.9+30</f>
        <v>149.6</v>
      </c>
      <c r="F59" s="67"/>
      <c r="G59" s="69"/>
    </row>
    <row r="60" spans="1:7" s="8" customFormat="1" ht="24.6" customHeight="1">
      <c r="A60" s="118"/>
      <c r="B60" s="62"/>
      <c r="C60" s="1" t="s">
        <v>66</v>
      </c>
      <c r="D60" s="101"/>
      <c r="E60" s="66"/>
      <c r="F60" s="68"/>
      <c r="G60" s="70"/>
    </row>
    <row r="61" spans="1:7" s="8" customFormat="1" ht="67.900000000000006" customHeight="1">
      <c r="A61" s="96">
        <v>28</v>
      </c>
      <c r="B61" s="61" t="str">
        <f>B59</f>
        <v xml:space="preserve">Wizja w terenie 
Projekt techniczny </v>
      </c>
      <c r="C61" s="2" t="s">
        <v>64</v>
      </c>
      <c r="D61" s="99" t="s">
        <v>9</v>
      </c>
      <c r="E61" s="65">
        <f>12+6.5+6.5+6.5</f>
        <v>31.5</v>
      </c>
      <c r="F61" s="67"/>
      <c r="G61" s="69"/>
    </row>
    <row r="62" spans="1:7" s="8" customFormat="1" ht="25.9" customHeight="1">
      <c r="A62" s="118"/>
      <c r="B62" s="62"/>
      <c r="C62" s="1" t="s">
        <v>65</v>
      </c>
      <c r="D62" s="101"/>
      <c r="E62" s="66"/>
      <c r="F62" s="68"/>
      <c r="G62" s="70"/>
    </row>
    <row r="63" spans="1:7" s="8" customFormat="1" ht="45">
      <c r="A63" s="96">
        <v>29</v>
      </c>
      <c r="B63" s="61" t="str">
        <f>B59</f>
        <v xml:space="preserve">Wizja w terenie 
Projekt techniczny </v>
      </c>
      <c r="C63" s="2" t="s">
        <v>105</v>
      </c>
      <c r="D63" s="99" t="s">
        <v>10</v>
      </c>
      <c r="E63" s="65">
        <v>8</v>
      </c>
      <c r="F63" s="67"/>
      <c r="G63" s="69"/>
    </row>
    <row r="64" spans="1:7" s="8" customFormat="1" ht="20.45" customHeight="1">
      <c r="A64" s="118"/>
      <c r="B64" s="62"/>
      <c r="C64" s="1" t="s">
        <v>67</v>
      </c>
      <c r="D64" s="101"/>
      <c r="E64" s="66"/>
      <c r="F64" s="68"/>
      <c r="G64" s="70"/>
    </row>
    <row r="65" spans="1:10" s="8" customFormat="1" ht="64.150000000000006" customHeight="1">
      <c r="A65" s="96">
        <v>30</v>
      </c>
      <c r="B65" s="61" t="str">
        <f>B57</f>
        <v xml:space="preserve">Wizja w terenie 
Projekt techniczny </v>
      </c>
      <c r="C65" s="2" t="s">
        <v>74</v>
      </c>
      <c r="D65" s="99" t="s">
        <v>9</v>
      </c>
      <c r="E65" s="65">
        <v>5</v>
      </c>
      <c r="F65" s="67"/>
      <c r="G65" s="69"/>
    </row>
    <row r="66" spans="1:10" s="8" customFormat="1" ht="19.899999999999999" customHeight="1">
      <c r="A66" s="118"/>
      <c r="B66" s="62"/>
      <c r="C66" s="1" t="s">
        <v>37</v>
      </c>
      <c r="D66" s="101"/>
      <c r="E66" s="66"/>
      <c r="F66" s="68"/>
      <c r="G66" s="70"/>
    </row>
    <row r="67" spans="1:10" s="8" customFormat="1" ht="49.9" customHeight="1">
      <c r="A67" s="96">
        <v>31</v>
      </c>
      <c r="B67" s="61" t="str">
        <f>B65</f>
        <v xml:space="preserve">Wizja w terenie 
Projekt techniczny </v>
      </c>
      <c r="C67" s="2" t="s">
        <v>76</v>
      </c>
      <c r="D67" s="99" t="s">
        <v>10</v>
      </c>
      <c r="E67" s="65">
        <f>19*2.5</f>
        <v>47.5</v>
      </c>
      <c r="F67" s="67"/>
      <c r="G67" s="69"/>
    </row>
    <row r="68" spans="1:10" s="8" customFormat="1" ht="21" customHeight="1">
      <c r="A68" s="118"/>
      <c r="B68" s="62"/>
      <c r="C68" s="1" t="s">
        <v>68</v>
      </c>
      <c r="D68" s="101"/>
      <c r="E68" s="66"/>
      <c r="F68" s="68"/>
      <c r="G68" s="70"/>
    </row>
    <row r="69" spans="1:10" s="8" customFormat="1" ht="44.45" customHeight="1">
      <c r="A69" s="96">
        <v>32</v>
      </c>
      <c r="B69" s="61" t="str">
        <f t="shared" ref="B69" si="0">B59</f>
        <v xml:space="preserve">Wizja w terenie 
Projekt techniczny </v>
      </c>
      <c r="C69" s="2" t="s">
        <v>69</v>
      </c>
      <c r="D69" s="99" t="s">
        <v>9</v>
      </c>
      <c r="E69" s="65">
        <v>58</v>
      </c>
      <c r="F69" s="67"/>
      <c r="G69" s="69"/>
    </row>
    <row r="70" spans="1:10" s="8" customFormat="1" ht="22.15" customHeight="1">
      <c r="A70" s="118"/>
      <c r="B70" s="62"/>
      <c r="C70" s="1" t="s">
        <v>95</v>
      </c>
      <c r="D70" s="101"/>
      <c r="E70" s="66"/>
      <c r="F70" s="68"/>
      <c r="G70" s="119"/>
    </row>
    <row r="71" spans="1:10" s="11" customFormat="1" ht="22.9" customHeight="1">
      <c r="A71" s="51" t="s">
        <v>41</v>
      </c>
      <c r="B71" s="52"/>
      <c r="C71" s="52"/>
      <c r="D71" s="52"/>
      <c r="E71" s="52"/>
      <c r="F71" s="52"/>
      <c r="G71" s="19"/>
    </row>
    <row r="72" spans="1:10" s="8" customFormat="1" ht="26.45" customHeight="1">
      <c r="A72" s="107" t="s">
        <v>32</v>
      </c>
      <c r="B72" s="108"/>
      <c r="C72" s="108"/>
      <c r="D72" s="108"/>
      <c r="E72" s="108"/>
      <c r="F72" s="108"/>
      <c r="G72" s="109"/>
    </row>
    <row r="73" spans="1:10" s="8" customFormat="1" ht="49.15" customHeight="1">
      <c r="A73" s="96">
        <v>33</v>
      </c>
      <c r="B73" s="61" t="str">
        <f>B69</f>
        <v xml:space="preserve">Wizja w terenie 
Projekt techniczny </v>
      </c>
      <c r="C73" s="1" t="s">
        <v>71</v>
      </c>
      <c r="D73" s="99" t="s">
        <v>47</v>
      </c>
      <c r="E73" s="65">
        <f>(1739.5 - 394.5-17.5*11-38.5)*2.25</f>
        <v>2506.5</v>
      </c>
      <c r="F73" s="67"/>
      <c r="G73" s="69"/>
    </row>
    <row r="74" spans="1:10" s="8" customFormat="1" ht="37.9" customHeight="1">
      <c r="A74" s="118"/>
      <c r="B74" s="62"/>
      <c r="C74" s="1" t="s">
        <v>77</v>
      </c>
      <c r="D74" s="101"/>
      <c r="E74" s="66"/>
      <c r="F74" s="68"/>
      <c r="G74" s="70"/>
    </row>
    <row r="75" spans="1:10" s="8" customFormat="1" ht="28.9" customHeight="1">
      <c r="A75" s="107" t="s">
        <v>27</v>
      </c>
      <c r="B75" s="108"/>
      <c r="C75" s="108"/>
      <c r="D75" s="108"/>
      <c r="E75" s="108"/>
      <c r="F75" s="108"/>
      <c r="G75" s="117"/>
    </row>
    <row r="76" spans="1:10" s="8" customFormat="1" ht="49.9" customHeight="1">
      <c r="A76" s="114">
        <v>34</v>
      </c>
      <c r="B76" s="71" t="str">
        <f>B73</f>
        <v xml:space="preserve">Wizja w terenie 
Projekt techniczny </v>
      </c>
      <c r="C76" s="2" t="s">
        <v>124</v>
      </c>
      <c r="D76" s="110" t="s">
        <v>47</v>
      </c>
      <c r="E76" s="73">
        <f>172.5*1.5+155.4*1.5+23.6*1.5-8*1.5*3.5+4*1.5*1.75-2*4*1.5</f>
        <v>483.75</v>
      </c>
      <c r="F76" s="74"/>
      <c r="G76" s="75"/>
      <c r="J76" s="20"/>
    </row>
    <row r="77" spans="1:10" s="8" customFormat="1" ht="40.9" customHeight="1">
      <c r="A77" s="114"/>
      <c r="B77" s="71"/>
      <c r="C77" s="1" t="s">
        <v>73</v>
      </c>
      <c r="D77" s="110"/>
      <c r="E77" s="73"/>
      <c r="F77" s="74"/>
      <c r="G77" s="75"/>
    </row>
    <row r="78" spans="1:10" s="8" customFormat="1" ht="32.450000000000003" customHeight="1">
      <c r="A78" s="114">
        <v>35</v>
      </c>
      <c r="B78" s="71" t="str">
        <f>B76</f>
        <v xml:space="preserve">Wizja w terenie 
Projekt techniczny </v>
      </c>
      <c r="C78" s="2" t="s">
        <v>72</v>
      </c>
      <c r="D78" s="110" t="s">
        <v>47</v>
      </c>
      <c r="E78" s="73">
        <f>172.5*2 +155.4*2  +23.6*2 - 9*17.5</f>
        <v>545.5</v>
      </c>
      <c r="F78" s="74"/>
      <c r="G78" s="75"/>
    </row>
    <row r="79" spans="1:10" s="8" customFormat="1" ht="40.9" customHeight="1">
      <c r="A79" s="114"/>
      <c r="B79" s="71"/>
      <c r="C79" s="1" t="s">
        <v>109</v>
      </c>
      <c r="D79" s="110"/>
      <c r="E79" s="73"/>
      <c r="F79" s="74"/>
      <c r="G79" s="75"/>
    </row>
    <row r="80" spans="1:10" s="8" customFormat="1" ht="33.6" customHeight="1">
      <c r="A80" s="114">
        <v>36</v>
      </c>
      <c r="B80" s="71" t="str">
        <f>B76</f>
        <v xml:space="preserve">Wizja w terenie 
Projekt techniczny </v>
      </c>
      <c r="C80" s="2" t="s">
        <v>125</v>
      </c>
      <c r="D80" s="110" t="s">
        <v>47</v>
      </c>
      <c r="E80" s="73">
        <f xml:space="preserve"> (1739.5 - 394.5)* 2-4.5*2*11-17.85</f>
        <v>2573.15</v>
      </c>
      <c r="F80" s="74"/>
      <c r="G80" s="75"/>
    </row>
    <row r="81" spans="1:10" s="8" customFormat="1" ht="39.6" customHeight="1">
      <c r="A81" s="114"/>
      <c r="B81" s="71"/>
      <c r="C81" s="1" t="s">
        <v>110</v>
      </c>
      <c r="D81" s="110"/>
      <c r="E81" s="73"/>
      <c r="F81" s="74"/>
      <c r="G81" s="75"/>
    </row>
    <row r="82" spans="1:10" s="8" customFormat="1" ht="37.15" customHeight="1">
      <c r="A82" s="114">
        <v>37</v>
      </c>
      <c r="B82" s="71" t="str">
        <f>B80</f>
        <v xml:space="preserve">Wizja w terenie 
Projekt techniczny </v>
      </c>
      <c r="C82" s="2" t="s">
        <v>126</v>
      </c>
      <c r="D82" s="110" t="s">
        <v>47</v>
      </c>
      <c r="E82" s="73">
        <f>E15+67.5</f>
        <v>542.06999999999994</v>
      </c>
      <c r="F82" s="74"/>
      <c r="G82" s="75"/>
    </row>
    <row r="83" spans="1:10" s="8" customFormat="1" ht="42" customHeight="1">
      <c r="A83" s="114"/>
      <c r="B83" s="71"/>
      <c r="C83" s="1" t="s">
        <v>111</v>
      </c>
      <c r="D83" s="110"/>
      <c r="E83" s="73"/>
      <c r="F83" s="74"/>
      <c r="G83" s="75"/>
    </row>
    <row r="84" spans="1:10" s="8" customFormat="1" ht="29.45" customHeight="1">
      <c r="A84" s="107" t="s">
        <v>106</v>
      </c>
      <c r="B84" s="115"/>
      <c r="C84" s="115"/>
      <c r="D84" s="115"/>
      <c r="E84" s="115"/>
      <c r="F84" s="115"/>
      <c r="G84" s="116"/>
    </row>
    <row r="85" spans="1:10" s="8" customFormat="1" ht="34.9" customHeight="1">
      <c r="A85" s="114">
        <v>38</v>
      </c>
      <c r="B85" s="71" t="str">
        <f>B82</f>
        <v xml:space="preserve">Wizja w terenie 
Projekt techniczny </v>
      </c>
      <c r="C85" s="2" t="s">
        <v>81</v>
      </c>
      <c r="D85" s="110" t="s">
        <v>47</v>
      </c>
      <c r="E85" s="73">
        <f>703+2690</f>
        <v>3393</v>
      </c>
      <c r="F85" s="74"/>
      <c r="G85" s="75"/>
    </row>
    <row r="86" spans="1:10" s="8" customFormat="1" ht="85.9" customHeight="1">
      <c r="A86" s="114"/>
      <c r="B86" s="71"/>
      <c r="C86" s="1" t="s">
        <v>108</v>
      </c>
      <c r="D86" s="110"/>
      <c r="E86" s="73"/>
      <c r="F86" s="74"/>
      <c r="G86" s="75"/>
    </row>
    <row r="87" spans="1:10" s="8" customFormat="1" ht="34.9" customHeight="1">
      <c r="A87" s="114">
        <v>39</v>
      </c>
      <c r="B87" s="71" t="str">
        <f>B85</f>
        <v xml:space="preserve">Wizja w terenie 
Projekt techniczny </v>
      </c>
      <c r="C87" s="2" t="s">
        <v>107</v>
      </c>
      <c r="D87" s="110" t="s">
        <v>47</v>
      </c>
      <c r="E87" s="73">
        <f>230+31</f>
        <v>261</v>
      </c>
      <c r="F87" s="74"/>
      <c r="G87" s="75"/>
    </row>
    <row r="88" spans="1:10" s="8" customFormat="1" ht="64.150000000000006" customHeight="1" thickBot="1">
      <c r="A88" s="114"/>
      <c r="B88" s="71"/>
      <c r="C88" s="26" t="s">
        <v>127</v>
      </c>
      <c r="D88" s="110"/>
      <c r="E88" s="73"/>
      <c r="F88" s="74"/>
      <c r="G88" s="75"/>
    </row>
    <row r="89" spans="1:10" s="8" customFormat="1" ht="25.9" customHeight="1" thickBot="1">
      <c r="A89" s="51" t="s">
        <v>8</v>
      </c>
      <c r="B89" s="52"/>
      <c r="C89" s="52"/>
      <c r="D89" s="52"/>
      <c r="E89" s="52"/>
      <c r="F89" s="111"/>
      <c r="G89" s="27"/>
      <c r="J89" s="20"/>
    </row>
    <row r="90" spans="1:10" s="8" customFormat="1" ht="22.15" customHeight="1">
      <c r="A90" s="107" t="s">
        <v>30</v>
      </c>
      <c r="B90" s="108"/>
      <c r="C90" s="108"/>
      <c r="D90" s="108"/>
      <c r="E90" s="108"/>
      <c r="F90" s="108"/>
      <c r="G90" s="109"/>
    </row>
    <row r="91" spans="1:10" s="8" customFormat="1" ht="38.450000000000003" customHeight="1">
      <c r="A91" s="60">
        <v>40</v>
      </c>
      <c r="B91" s="71" t="str">
        <f>B85</f>
        <v xml:space="preserve">Wizja w terenie 
Projekt techniczny </v>
      </c>
      <c r="C91" s="2" t="s">
        <v>128</v>
      </c>
      <c r="D91" s="110" t="s">
        <v>47</v>
      </c>
      <c r="E91" s="65">
        <f>E76</f>
        <v>483.75</v>
      </c>
      <c r="F91" s="67"/>
      <c r="G91" s="69"/>
    </row>
    <row r="92" spans="1:10" s="8" customFormat="1" ht="22.15" customHeight="1">
      <c r="A92" s="60"/>
      <c r="B92" s="71"/>
      <c r="C92" s="1" t="s">
        <v>112</v>
      </c>
      <c r="D92" s="112"/>
      <c r="E92" s="102"/>
      <c r="F92" s="113"/>
      <c r="G92" s="70"/>
    </row>
    <row r="93" spans="1:10" s="8" customFormat="1" ht="27.6" customHeight="1">
      <c r="A93" s="107" t="s">
        <v>31</v>
      </c>
      <c r="B93" s="108"/>
      <c r="C93" s="108"/>
      <c r="D93" s="108"/>
      <c r="E93" s="108"/>
      <c r="F93" s="108"/>
      <c r="G93" s="109"/>
    </row>
    <row r="94" spans="1:10" s="8" customFormat="1" ht="50.45" customHeight="1">
      <c r="A94" s="96">
        <v>41</v>
      </c>
      <c r="B94" s="61" t="str">
        <f>B91</f>
        <v xml:space="preserve">Wizja w terenie 
Projekt techniczny </v>
      </c>
      <c r="C94" s="2" t="s">
        <v>129</v>
      </c>
      <c r="D94" s="110" t="s">
        <v>113</v>
      </c>
      <c r="E94" s="65">
        <f>703+2690</f>
        <v>3393</v>
      </c>
      <c r="F94" s="103"/>
      <c r="G94" s="105"/>
    </row>
    <row r="95" spans="1:10" s="8" customFormat="1" ht="68.45" customHeight="1">
      <c r="A95" s="97"/>
      <c r="B95" s="98"/>
      <c r="C95" s="1" t="s">
        <v>114</v>
      </c>
      <c r="D95" s="110"/>
      <c r="E95" s="102"/>
      <c r="F95" s="104"/>
      <c r="G95" s="106"/>
    </row>
    <row r="96" spans="1:10" s="8" customFormat="1" ht="22.9" customHeight="1">
      <c r="A96" s="97"/>
      <c r="B96" s="62"/>
      <c r="C96" s="1" t="s">
        <v>115</v>
      </c>
      <c r="D96" s="110"/>
      <c r="E96" s="66"/>
      <c r="F96" s="28"/>
      <c r="G96" s="29"/>
    </row>
    <row r="97" spans="1:9" s="8" customFormat="1" ht="66" customHeight="1">
      <c r="A97" s="96">
        <v>42</v>
      </c>
      <c r="B97" s="61" t="str">
        <f>B94</f>
        <v xml:space="preserve">Wizja w terenie 
Projekt techniczny </v>
      </c>
      <c r="C97" s="2" t="s">
        <v>130</v>
      </c>
      <c r="D97" s="99" t="s">
        <v>47</v>
      </c>
      <c r="E97" s="65">
        <f>230.4+312</f>
        <v>542.4</v>
      </c>
      <c r="F97" s="103"/>
      <c r="G97" s="105"/>
    </row>
    <row r="98" spans="1:9" s="8" customFormat="1" ht="55.9" customHeight="1">
      <c r="A98" s="97"/>
      <c r="B98" s="98"/>
      <c r="C98" s="1" t="s">
        <v>120</v>
      </c>
      <c r="D98" s="100"/>
      <c r="E98" s="102"/>
      <c r="F98" s="104"/>
      <c r="G98" s="106"/>
    </row>
    <row r="99" spans="1:9" s="8" customFormat="1" ht="21" customHeight="1">
      <c r="A99" s="97"/>
      <c r="B99" s="62"/>
      <c r="C99" s="1" t="s">
        <v>116</v>
      </c>
      <c r="D99" s="101"/>
      <c r="E99" s="66"/>
      <c r="F99" s="28"/>
      <c r="G99" s="29"/>
    </row>
    <row r="100" spans="1:9" s="47" customFormat="1" ht="22.9" customHeight="1">
      <c r="A100" s="90" t="s">
        <v>14</v>
      </c>
      <c r="B100" s="91"/>
      <c r="C100" s="91"/>
      <c r="D100" s="91"/>
      <c r="E100" s="91"/>
      <c r="F100" s="92"/>
      <c r="G100" s="46"/>
    </row>
    <row r="101" spans="1:9" s="10" customFormat="1" ht="25.9" customHeight="1">
      <c r="A101" s="93" t="s">
        <v>29</v>
      </c>
      <c r="B101" s="94"/>
      <c r="C101" s="94"/>
      <c r="D101" s="94"/>
      <c r="E101" s="94"/>
      <c r="F101" s="94"/>
      <c r="G101" s="95"/>
      <c r="H101" s="30"/>
      <c r="I101" s="30"/>
    </row>
    <row r="102" spans="1:9" s="10" customFormat="1" ht="22.9" customHeight="1">
      <c r="A102" s="82">
        <v>43</v>
      </c>
      <c r="B102" s="83" t="str">
        <f>B97</f>
        <v xml:space="preserve">Wizja w terenie 
Projekt techniczny </v>
      </c>
      <c r="C102" s="31" t="s">
        <v>19</v>
      </c>
      <c r="D102" s="84" t="s">
        <v>117</v>
      </c>
      <c r="E102" s="86">
        <f>0.662*44</f>
        <v>29.128</v>
      </c>
      <c r="F102" s="88"/>
      <c r="G102" s="75"/>
      <c r="H102" s="30"/>
      <c r="I102" s="30"/>
    </row>
    <row r="103" spans="1:9" s="10" customFormat="1" ht="21.6" customHeight="1">
      <c r="A103" s="82"/>
      <c r="B103" s="83"/>
      <c r="C103" s="32" t="s">
        <v>118</v>
      </c>
      <c r="D103" s="85"/>
      <c r="E103" s="87"/>
      <c r="F103" s="89"/>
      <c r="G103" s="75"/>
      <c r="H103" s="30"/>
      <c r="I103" s="30"/>
    </row>
    <row r="104" spans="1:9" s="10" customFormat="1" ht="21.6" customHeight="1">
      <c r="A104" s="82">
        <v>44</v>
      </c>
      <c r="B104" s="83" t="str">
        <f>B102</f>
        <v xml:space="preserve">Wizja w terenie 
Projekt techniczny </v>
      </c>
      <c r="C104" s="31" t="s">
        <v>131</v>
      </c>
      <c r="D104" s="84" t="s">
        <v>92</v>
      </c>
      <c r="E104" s="86">
        <v>22</v>
      </c>
      <c r="F104" s="88"/>
      <c r="G104" s="75"/>
      <c r="H104" s="30"/>
      <c r="I104" s="30"/>
    </row>
    <row r="105" spans="1:9" s="10" customFormat="1" ht="19.149999999999999" customHeight="1">
      <c r="A105" s="82"/>
      <c r="B105" s="83"/>
      <c r="C105" s="32" t="s">
        <v>132</v>
      </c>
      <c r="D105" s="85"/>
      <c r="E105" s="87"/>
      <c r="F105" s="89"/>
      <c r="G105" s="69"/>
      <c r="H105" s="30"/>
      <c r="I105" s="30"/>
    </row>
    <row r="106" spans="1:9" s="35" customFormat="1" ht="24.6" customHeight="1">
      <c r="A106" s="76" t="s">
        <v>18</v>
      </c>
      <c r="B106" s="77"/>
      <c r="C106" s="77"/>
      <c r="D106" s="77"/>
      <c r="E106" s="77"/>
      <c r="F106" s="78"/>
      <c r="G106" s="33"/>
      <c r="H106" s="34"/>
      <c r="I106" s="34"/>
    </row>
    <row r="107" spans="1:9" s="8" customFormat="1" ht="28.9" customHeight="1">
      <c r="A107" s="79" t="s">
        <v>33</v>
      </c>
      <c r="B107" s="80"/>
      <c r="C107" s="80"/>
      <c r="D107" s="80"/>
      <c r="E107" s="80"/>
      <c r="F107" s="80"/>
      <c r="G107" s="81"/>
    </row>
    <row r="108" spans="1:9" s="8" customFormat="1" ht="71.45" customHeight="1">
      <c r="A108" s="60">
        <v>45</v>
      </c>
      <c r="B108" s="71" t="str">
        <f>B104</f>
        <v xml:space="preserve">Wizja w terenie 
Projekt techniczny </v>
      </c>
      <c r="C108" s="2" t="s">
        <v>133</v>
      </c>
      <c r="D108" s="72" t="s">
        <v>9</v>
      </c>
      <c r="E108" s="73">
        <f>(1739.5-349.5) - 9*8-16*8 - 43</f>
        <v>1147</v>
      </c>
      <c r="F108" s="74"/>
      <c r="G108" s="75"/>
    </row>
    <row r="109" spans="1:9" s="8" customFormat="1" ht="23.25" customHeight="1">
      <c r="A109" s="60"/>
      <c r="B109" s="71"/>
      <c r="C109" s="1" t="s">
        <v>119</v>
      </c>
      <c r="D109" s="72"/>
      <c r="E109" s="73"/>
      <c r="F109" s="74"/>
      <c r="G109" s="75"/>
    </row>
    <row r="110" spans="1:9" s="8" customFormat="1" ht="77.25" customHeight="1">
      <c r="A110" s="60">
        <v>46</v>
      </c>
      <c r="B110" s="71" t="str">
        <f>B108</f>
        <v xml:space="preserve">Wizja w terenie 
Projekt techniczny </v>
      </c>
      <c r="C110" s="2" t="s">
        <v>134</v>
      </c>
      <c r="D110" s="72" t="s">
        <v>9</v>
      </c>
      <c r="E110" s="73">
        <f>9*8+16*8+43</f>
        <v>243</v>
      </c>
      <c r="F110" s="74"/>
      <c r="G110" s="75"/>
    </row>
    <row r="111" spans="1:9" s="8" customFormat="1" ht="18.75" customHeight="1">
      <c r="A111" s="60"/>
      <c r="B111" s="71"/>
      <c r="C111" s="1" t="s">
        <v>78</v>
      </c>
      <c r="D111" s="72"/>
      <c r="E111" s="73"/>
      <c r="F111" s="74"/>
      <c r="G111" s="75"/>
    </row>
    <row r="112" spans="1:9" s="8" customFormat="1" ht="40.15" customHeight="1">
      <c r="A112" s="60">
        <v>47</v>
      </c>
      <c r="B112" s="71" t="str">
        <f>B110</f>
        <v xml:space="preserve">Wizja w terenie 
Projekt techniczny </v>
      </c>
      <c r="C112" s="2" t="s">
        <v>38</v>
      </c>
      <c r="D112" s="72" t="s">
        <v>9</v>
      </c>
      <c r="E112" s="73">
        <f>9*7.5+16*4.5</f>
        <v>139.5</v>
      </c>
      <c r="F112" s="74"/>
      <c r="G112" s="75"/>
    </row>
    <row r="113" spans="1:10" s="8" customFormat="1" ht="20.45" customHeight="1">
      <c r="A113" s="60"/>
      <c r="B113" s="71"/>
      <c r="C113" s="1" t="s">
        <v>79</v>
      </c>
      <c r="D113" s="72"/>
      <c r="E113" s="73"/>
      <c r="F113" s="74"/>
      <c r="G113" s="75"/>
    </row>
    <row r="114" spans="1:10" s="8" customFormat="1" ht="45">
      <c r="A114" s="60">
        <v>48</v>
      </c>
      <c r="B114" s="61" t="str">
        <f>B110</f>
        <v xml:space="preserve">Wizja w terenie 
Projekt techniczny </v>
      </c>
      <c r="C114" s="2" t="s">
        <v>39</v>
      </c>
      <c r="D114" s="63" t="s">
        <v>9</v>
      </c>
      <c r="E114" s="65">
        <f xml:space="preserve"> 172.5*2+155.5*2+(1739-349.5)</f>
        <v>2045.5</v>
      </c>
      <c r="F114" s="67"/>
      <c r="G114" s="69"/>
    </row>
    <row r="115" spans="1:10" s="8" customFormat="1" ht="19.899999999999999" customHeight="1">
      <c r="A115" s="60"/>
      <c r="B115" s="62"/>
      <c r="C115" s="1" t="s">
        <v>80</v>
      </c>
      <c r="D115" s="64"/>
      <c r="E115" s="66"/>
      <c r="F115" s="68"/>
      <c r="G115" s="70"/>
    </row>
    <row r="116" spans="1:10" s="8" customFormat="1" ht="24" customHeight="1">
      <c r="A116" s="51" t="s">
        <v>0</v>
      </c>
      <c r="B116" s="52"/>
      <c r="C116" s="52"/>
      <c r="D116" s="52"/>
      <c r="E116" s="52"/>
      <c r="F116" s="52"/>
      <c r="G116" s="36"/>
    </row>
    <row r="117" spans="1:10" s="8" customFormat="1" ht="23.45" customHeight="1">
      <c r="A117" s="53" t="s">
        <v>17</v>
      </c>
      <c r="B117" s="54"/>
      <c r="C117" s="54"/>
      <c r="D117" s="54"/>
      <c r="E117" s="54"/>
      <c r="F117" s="55"/>
      <c r="G117" s="37"/>
      <c r="I117" s="38"/>
    </row>
    <row r="118" spans="1:10" s="8" customFormat="1" ht="21" customHeight="1">
      <c r="A118" s="53" t="s">
        <v>11</v>
      </c>
      <c r="B118" s="54"/>
      <c r="C118" s="54"/>
      <c r="D118" s="54"/>
      <c r="E118" s="54"/>
      <c r="F118" s="55"/>
      <c r="G118" s="39"/>
    </row>
    <row r="119" spans="1:10" s="8" customFormat="1" ht="20.45" customHeight="1" thickBot="1">
      <c r="A119" s="56" t="s">
        <v>135</v>
      </c>
      <c r="B119" s="57"/>
      <c r="C119" s="57"/>
      <c r="D119" s="57"/>
      <c r="E119" s="57"/>
      <c r="F119" s="58"/>
      <c r="G119" s="40"/>
      <c r="J119" s="38"/>
    </row>
    <row r="120" spans="1:10" s="10" customFormat="1" ht="30" customHeight="1">
      <c r="B120" s="48" t="s">
        <v>12</v>
      </c>
      <c r="C120" s="59"/>
      <c r="D120" s="59"/>
      <c r="E120" s="59"/>
      <c r="F120" s="59"/>
      <c r="G120" s="41"/>
    </row>
    <row r="121" spans="1:10" s="10" customFormat="1">
      <c r="B121" s="42"/>
      <c r="D121" s="43"/>
      <c r="E121" s="44"/>
      <c r="F121" s="45"/>
      <c r="G121" s="41"/>
    </row>
    <row r="122" spans="1:10" s="10" customFormat="1">
      <c r="B122" s="42"/>
      <c r="D122" s="43"/>
      <c r="E122" s="44"/>
      <c r="F122" s="45"/>
      <c r="G122" s="41"/>
    </row>
    <row r="123" spans="1:10" s="10" customFormat="1">
      <c r="B123" s="42"/>
      <c r="D123" s="43"/>
      <c r="E123" s="44"/>
      <c r="F123" s="45"/>
      <c r="G123" s="41"/>
    </row>
  </sheetData>
  <mergeCells count="299">
    <mergeCell ref="A1:G1"/>
    <mergeCell ref="A3:G3"/>
    <mergeCell ref="A6:G6"/>
    <mergeCell ref="A7:A8"/>
    <mergeCell ref="B7:B8"/>
    <mergeCell ref="D7:D8"/>
    <mergeCell ref="E7:E8"/>
    <mergeCell ref="F7:F8"/>
    <mergeCell ref="G7:G8"/>
    <mergeCell ref="A11:A12"/>
    <mergeCell ref="B11:B12"/>
    <mergeCell ref="D11:D12"/>
    <mergeCell ref="E11:E12"/>
    <mergeCell ref="F11:F12"/>
    <mergeCell ref="G11:G12"/>
    <mergeCell ref="A9:A10"/>
    <mergeCell ref="B9:B10"/>
    <mergeCell ref="D9:D10"/>
    <mergeCell ref="E9:E10"/>
    <mergeCell ref="F9:F10"/>
    <mergeCell ref="G9:G10"/>
    <mergeCell ref="A15:A16"/>
    <mergeCell ref="B15:B16"/>
    <mergeCell ref="D15:D16"/>
    <mergeCell ref="E15:E16"/>
    <mergeCell ref="F15:F16"/>
    <mergeCell ref="G15:G16"/>
    <mergeCell ref="A13:A14"/>
    <mergeCell ref="B13:B14"/>
    <mergeCell ref="D13:D14"/>
    <mergeCell ref="E13:E14"/>
    <mergeCell ref="F13:F14"/>
    <mergeCell ref="G13:G14"/>
    <mergeCell ref="A19:A20"/>
    <mergeCell ref="B19:B20"/>
    <mergeCell ref="D19:D20"/>
    <mergeCell ref="E19:E20"/>
    <mergeCell ref="F19:F20"/>
    <mergeCell ref="G19:G20"/>
    <mergeCell ref="A17:A18"/>
    <mergeCell ref="B17:B18"/>
    <mergeCell ref="D17:D18"/>
    <mergeCell ref="E17:E18"/>
    <mergeCell ref="F17:F18"/>
    <mergeCell ref="G17:G18"/>
    <mergeCell ref="A23:A24"/>
    <mergeCell ref="B23:B24"/>
    <mergeCell ref="D23:D24"/>
    <mergeCell ref="E23:E24"/>
    <mergeCell ref="F23:F24"/>
    <mergeCell ref="G23:G24"/>
    <mergeCell ref="A21:A22"/>
    <mergeCell ref="B21:B22"/>
    <mergeCell ref="D21:D22"/>
    <mergeCell ref="E21:E22"/>
    <mergeCell ref="F21:F22"/>
    <mergeCell ref="G21:G22"/>
    <mergeCell ref="A27:A28"/>
    <mergeCell ref="B27:B28"/>
    <mergeCell ref="D27:D28"/>
    <mergeCell ref="E27:E28"/>
    <mergeCell ref="F27:F28"/>
    <mergeCell ref="G27:G28"/>
    <mergeCell ref="A25:A26"/>
    <mergeCell ref="B25:B26"/>
    <mergeCell ref="D25:D26"/>
    <mergeCell ref="E25:E26"/>
    <mergeCell ref="F25:F26"/>
    <mergeCell ref="G25:G26"/>
    <mergeCell ref="A31:A32"/>
    <mergeCell ref="B31:B32"/>
    <mergeCell ref="D31:D32"/>
    <mergeCell ref="E31:E32"/>
    <mergeCell ref="F31:F32"/>
    <mergeCell ref="G31:G32"/>
    <mergeCell ref="A29:A30"/>
    <mergeCell ref="B29:B30"/>
    <mergeCell ref="D29:D30"/>
    <mergeCell ref="E29:E30"/>
    <mergeCell ref="F29:F30"/>
    <mergeCell ref="G29:G30"/>
    <mergeCell ref="A35:A36"/>
    <mergeCell ref="B35:B36"/>
    <mergeCell ref="D35:D36"/>
    <mergeCell ref="E35:E36"/>
    <mergeCell ref="F35:F36"/>
    <mergeCell ref="G35:G36"/>
    <mergeCell ref="A33:A34"/>
    <mergeCell ref="B33:B34"/>
    <mergeCell ref="D33:D34"/>
    <mergeCell ref="E33:E34"/>
    <mergeCell ref="F33:F34"/>
    <mergeCell ref="G33:G34"/>
    <mergeCell ref="A39:A40"/>
    <mergeCell ref="B39:B40"/>
    <mergeCell ref="D39:D40"/>
    <mergeCell ref="E39:E40"/>
    <mergeCell ref="F39:F40"/>
    <mergeCell ref="G39:G40"/>
    <mergeCell ref="A37:A38"/>
    <mergeCell ref="B37:B38"/>
    <mergeCell ref="D37:D38"/>
    <mergeCell ref="E37:E38"/>
    <mergeCell ref="F37:F38"/>
    <mergeCell ref="G37:G38"/>
    <mergeCell ref="A43:A44"/>
    <mergeCell ref="B43:B44"/>
    <mergeCell ref="D43:D44"/>
    <mergeCell ref="E43:E44"/>
    <mergeCell ref="F43:F44"/>
    <mergeCell ref="G43:G44"/>
    <mergeCell ref="A41:A42"/>
    <mergeCell ref="B41:B42"/>
    <mergeCell ref="D41:D42"/>
    <mergeCell ref="E41:E42"/>
    <mergeCell ref="F41:F42"/>
    <mergeCell ref="G41:G42"/>
    <mergeCell ref="A47:A48"/>
    <mergeCell ref="B47:B48"/>
    <mergeCell ref="D47:D48"/>
    <mergeCell ref="E47:E48"/>
    <mergeCell ref="F47:F48"/>
    <mergeCell ref="G47:G48"/>
    <mergeCell ref="A45:A46"/>
    <mergeCell ref="B45:B46"/>
    <mergeCell ref="D45:D46"/>
    <mergeCell ref="E45:E46"/>
    <mergeCell ref="F45:F46"/>
    <mergeCell ref="G45:G46"/>
    <mergeCell ref="A53:A54"/>
    <mergeCell ref="B53:B54"/>
    <mergeCell ref="D53:D54"/>
    <mergeCell ref="E53:E54"/>
    <mergeCell ref="F53:F54"/>
    <mergeCell ref="G53:G54"/>
    <mergeCell ref="A49:F49"/>
    <mergeCell ref="A50:G50"/>
    <mergeCell ref="A51:A52"/>
    <mergeCell ref="B51:B52"/>
    <mergeCell ref="D51:D52"/>
    <mergeCell ref="E51:E52"/>
    <mergeCell ref="F51:F52"/>
    <mergeCell ref="G51:G52"/>
    <mergeCell ref="A59:A60"/>
    <mergeCell ref="B59:B60"/>
    <mergeCell ref="D59:D60"/>
    <mergeCell ref="E59:E60"/>
    <mergeCell ref="F59:F60"/>
    <mergeCell ref="G59:G60"/>
    <mergeCell ref="A55:F55"/>
    <mergeCell ref="A56:G56"/>
    <mergeCell ref="A57:A58"/>
    <mergeCell ref="B57:B58"/>
    <mergeCell ref="D57:D58"/>
    <mergeCell ref="E57:E58"/>
    <mergeCell ref="F57:F58"/>
    <mergeCell ref="G57:G58"/>
    <mergeCell ref="A63:A64"/>
    <mergeCell ref="B63:B64"/>
    <mergeCell ref="D63:D64"/>
    <mergeCell ref="E63:E64"/>
    <mergeCell ref="F63:F64"/>
    <mergeCell ref="G63:G64"/>
    <mergeCell ref="A61:A62"/>
    <mergeCell ref="B61:B62"/>
    <mergeCell ref="D61:D62"/>
    <mergeCell ref="E61:E62"/>
    <mergeCell ref="F61:F62"/>
    <mergeCell ref="G61:G62"/>
    <mergeCell ref="A67:A68"/>
    <mergeCell ref="B67:B68"/>
    <mergeCell ref="D67:D68"/>
    <mergeCell ref="E67:E68"/>
    <mergeCell ref="F67:F68"/>
    <mergeCell ref="G67:G68"/>
    <mergeCell ref="A65:A66"/>
    <mergeCell ref="B65:B66"/>
    <mergeCell ref="D65:D66"/>
    <mergeCell ref="E65:E66"/>
    <mergeCell ref="F65:F66"/>
    <mergeCell ref="G65:G66"/>
    <mergeCell ref="A71:F71"/>
    <mergeCell ref="A72:G72"/>
    <mergeCell ref="A73:A74"/>
    <mergeCell ref="B73:B74"/>
    <mergeCell ref="D73:D74"/>
    <mergeCell ref="E73:E74"/>
    <mergeCell ref="F73:F74"/>
    <mergeCell ref="G73:G74"/>
    <mergeCell ref="A69:A70"/>
    <mergeCell ref="B69:B70"/>
    <mergeCell ref="D69:D70"/>
    <mergeCell ref="E69:E70"/>
    <mergeCell ref="F69:F70"/>
    <mergeCell ref="G69:G70"/>
    <mergeCell ref="A78:A79"/>
    <mergeCell ref="B78:B79"/>
    <mergeCell ref="D78:D79"/>
    <mergeCell ref="E78:E79"/>
    <mergeCell ref="F78:F79"/>
    <mergeCell ref="G78:G79"/>
    <mergeCell ref="A75:G75"/>
    <mergeCell ref="A76:A77"/>
    <mergeCell ref="B76:B77"/>
    <mergeCell ref="D76:D77"/>
    <mergeCell ref="E76:E77"/>
    <mergeCell ref="F76:F77"/>
    <mergeCell ref="G76:G77"/>
    <mergeCell ref="A82:A83"/>
    <mergeCell ref="B82:B83"/>
    <mergeCell ref="D82:D83"/>
    <mergeCell ref="E82:E83"/>
    <mergeCell ref="F82:F83"/>
    <mergeCell ref="G82:G83"/>
    <mergeCell ref="A80:A81"/>
    <mergeCell ref="B80:B81"/>
    <mergeCell ref="D80:D81"/>
    <mergeCell ref="E80:E81"/>
    <mergeCell ref="F80:F81"/>
    <mergeCell ref="G80:G81"/>
    <mergeCell ref="A87:A88"/>
    <mergeCell ref="B87:B88"/>
    <mergeCell ref="D87:D88"/>
    <mergeCell ref="E87:E88"/>
    <mergeCell ref="F87:F88"/>
    <mergeCell ref="G87:G88"/>
    <mergeCell ref="A84:G84"/>
    <mergeCell ref="A85:A86"/>
    <mergeCell ref="B85:B86"/>
    <mergeCell ref="D85:D86"/>
    <mergeCell ref="E85:E86"/>
    <mergeCell ref="F85:F86"/>
    <mergeCell ref="G85:G86"/>
    <mergeCell ref="A93:G93"/>
    <mergeCell ref="A94:A96"/>
    <mergeCell ref="B94:B96"/>
    <mergeCell ref="D94:D96"/>
    <mergeCell ref="E94:E96"/>
    <mergeCell ref="F94:F95"/>
    <mergeCell ref="G94:G95"/>
    <mergeCell ref="A89:F89"/>
    <mergeCell ref="A90:G90"/>
    <mergeCell ref="A91:A92"/>
    <mergeCell ref="B91:B92"/>
    <mergeCell ref="D91:D92"/>
    <mergeCell ref="E91:E92"/>
    <mergeCell ref="F91:F92"/>
    <mergeCell ref="G91:G92"/>
    <mergeCell ref="A100:F100"/>
    <mergeCell ref="A101:G101"/>
    <mergeCell ref="A102:A103"/>
    <mergeCell ref="B102:B103"/>
    <mergeCell ref="D102:D103"/>
    <mergeCell ref="E102:E103"/>
    <mergeCell ref="F102:F103"/>
    <mergeCell ref="G102:G103"/>
    <mergeCell ref="A97:A99"/>
    <mergeCell ref="B97:B99"/>
    <mergeCell ref="D97:D99"/>
    <mergeCell ref="E97:E99"/>
    <mergeCell ref="F97:F98"/>
    <mergeCell ref="G97:G98"/>
    <mergeCell ref="A106:F106"/>
    <mergeCell ref="A107:G107"/>
    <mergeCell ref="A108:A109"/>
    <mergeCell ref="B108:B109"/>
    <mergeCell ref="D108:D109"/>
    <mergeCell ref="E108:E109"/>
    <mergeCell ref="F108:F109"/>
    <mergeCell ref="G108:G109"/>
    <mergeCell ref="A104:A105"/>
    <mergeCell ref="B104:B105"/>
    <mergeCell ref="D104:D105"/>
    <mergeCell ref="E104:E105"/>
    <mergeCell ref="F104:F105"/>
    <mergeCell ref="G104:G105"/>
    <mergeCell ref="G114:G115"/>
    <mergeCell ref="A112:A113"/>
    <mergeCell ref="B112:B113"/>
    <mergeCell ref="D112:D113"/>
    <mergeCell ref="E112:E113"/>
    <mergeCell ref="F112:F113"/>
    <mergeCell ref="G112:G113"/>
    <mergeCell ref="A110:A111"/>
    <mergeCell ref="B110:B111"/>
    <mergeCell ref="D110:D111"/>
    <mergeCell ref="E110:E111"/>
    <mergeCell ref="F110:F111"/>
    <mergeCell ref="G110:G111"/>
    <mergeCell ref="A116:F116"/>
    <mergeCell ref="A117:F117"/>
    <mergeCell ref="A118:F118"/>
    <mergeCell ref="A119:F119"/>
    <mergeCell ref="C120:F120"/>
    <mergeCell ref="A114:A115"/>
    <mergeCell ref="B114:B115"/>
    <mergeCell ref="D114:D115"/>
    <mergeCell ref="E114:E115"/>
    <mergeCell ref="F114:F115"/>
  </mergeCells>
  <pageMargins left="0.34" right="0.25" top="0.53" bottom="0.5" header="0.3" footer="0.3"/>
  <pageSetup paperSize="9" scale="59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m.jakob</dc:creator>
  <cp:lastModifiedBy>zdpvid</cp:lastModifiedBy>
  <cp:revision>1</cp:revision>
  <cp:lastPrinted>2017-11-30T13:00:16Z</cp:lastPrinted>
  <dcterms:created xsi:type="dcterms:W3CDTF">2009-01-14T20:34:54Z</dcterms:created>
  <dcterms:modified xsi:type="dcterms:W3CDTF">2017-11-30T13:00:58Z</dcterms:modified>
</cp:coreProperties>
</file>